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eCaBeau\Results\Biomarker sediments\Manuscript Sea Ice PCB\Final\"/>
    </mc:Choice>
  </mc:AlternateContent>
  <xr:revisionPtr revIDLastSave="0" documentId="13_ncr:1_{80906B05-D1B7-4B8E-BCFB-F811F8D61EAC}" xr6:coauthVersionLast="47" xr6:coauthVersionMax="47" xr10:uidLastSave="{00000000-0000-0000-0000-000000000000}"/>
  <bookViews>
    <workbookView xWindow="-110" yWindow="-110" windowWidth="19420" windowHeight="11500" xr2:uid="{91F8D295-5BF4-4A06-976E-07F6C3ACC849}"/>
  </bookViews>
  <sheets>
    <sheet name="Long cor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1" l="1"/>
  <c r="I70" i="1"/>
  <c r="H71" i="1"/>
  <c r="I71" i="1"/>
  <c r="AW39" i="1" l="1"/>
  <c r="O18" i="1" l="1"/>
  <c r="K3" i="1"/>
  <c r="AW13" i="1"/>
  <c r="AW32" i="1"/>
  <c r="AY66" i="1"/>
  <c r="O21" i="1" l="1"/>
  <c r="O30" i="1"/>
  <c r="O13" i="1"/>
  <c r="O28" i="1"/>
  <c r="O9" i="1"/>
  <c r="O26" i="1"/>
  <c r="O24" i="1"/>
  <c r="O38" i="1"/>
  <c r="O35" i="1"/>
  <c r="O20" i="1"/>
  <c r="O31" i="1"/>
  <c r="O64" i="1" l="1"/>
  <c r="O65" i="1"/>
  <c r="O66" i="1"/>
  <c r="O67" i="1"/>
  <c r="O41" i="1"/>
  <c r="O44" i="1"/>
  <c r="O60" i="1"/>
  <c r="O53" i="1"/>
  <c r="O47" i="1"/>
  <c r="O55" i="1"/>
  <c r="O57" i="1"/>
  <c r="O58" i="1"/>
  <c r="O61" i="1"/>
  <c r="O62" i="1"/>
  <c r="O63" i="1"/>
  <c r="O22" i="1"/>
  <c r="O23" i="1"/>
  <c r="O27" i="1"/>
  <c r="O29" i="1"/>
  <c r="O40" i="1"/>
  <c r="O59" i="1"/>
  <c r="BA30" i="1" l="1"/>
  <c r="AY30" i="1"/>
  <c r="AZ30" i="1" s="1"/>
  <c r="AW30" i="1"/>
  <c r="AX30" i="1" s="1"/>
  <c r="AP30" i="1"/>
  <c r="AY4" i="1" l="1"/>
  <c r="AZ4" i="1" s="1"/>
  <c r="AY9" i="1"/>
  <c r="AZ9" i="1" s="1"/>
  <c r="AY11" i="1"/>
  <c r="AZ11" i="1" s="1"/>
  <c r="AY13" i="1"/>
  <c r="AZ13" i="1" s="1"/>
  <c r="AY14" i="1"/>
  <c r="AZ14" i="1" s="1"/>
  <c r="AY18" i="1"/>
  <c r="AZ18" i="1" s="1"/>
  <c r="AY20" i="1"/>
  <c r="AZ20" i="1" s="1"/>
  <c r="AY21" i="1"/>
  <c r="AZ21" i="1" s="1"/>
  <c r="AY22" i="1"/>
  <c r="AZ22" i="1" s="1"/>
  <c r="AY23" i="1"/>
  <c r="AZ23" i="1" s="1"/>
  <c r="AY24" i="1"/>
  <c r="AZ24" i="1" s="1"/>
  <c r="AY26" i="1"/>
  <c r="AZ26" i="1" s="1"/>
  <c r="AY29" i="1"/>
  <c r="AZ29" i="1" s="1"/>
  <c r="AY31" i="1"/>
  <c r="AZ31" i="1" s="1"/>
  <c r="AY32" i="1"/>
  <c r="AZ32" i="1" s="1"/>
  <c r="AY33" i="1"/>
  <c r="AZ33" i="1" s="1"/>
  <c r="AY34" i="1"/>
  <c r="AZ34" i="1" s="1"/>
  <c r="AY35" i="1"/>
  <c r="AZ35" i="1" s="1"/>
  <c r="AY36" i="1"/>
  <c r="AZ36" i="1" s="1"/>
  <c r="AY37" i="1"/>
  <c r="AZ37" i="1" s="1"/>
  <c r="AY39" i="1"/>
  <c r="AZ39" i="1" s="1"/>
  <c r="AY40" i="1"/>
  <c r="AZ40" i="1" s="1"/>
  <c r="AY41" i="1"/>
  <c r="AZ41" i="1" s="1"/>
  <c r="AY44" i="1"/>
  <c r="AZ44" i="1" s="1"/>
  <c r="AY45" i="1"/>
  <c r="AZ45" i="1" s="1"/>
  <c r="AY47" i="1"/>
  <c r="AZ47" i="1" s="1"/>
  <c r="AY50" i="1"/>
  <c r="AZ50" i="1" s="1"/>
  <c r="AY53" i="1"/>
  <c r="AZ53" i="1" s="1"/>
  <c r="AY55" i="1"/>
  <c r="AZ55" i="1" s="1"/>
  <c r="AY56" i="1"/>
  <c r="AZ56" i="1" s="1"/>
  <c r="AY57" i="1"/>
  <c r="AZ57" i="1" s="1"/>
  <c r="AY58" i="1"/>
  <c r="AZ58" i="1" s="1"/>
  <c r="AY59" i="1"/>
  <c r="AZ59" i="1" s="1"/>
  <c r="AY60" i="1"/>
  <c r="AZ60" i="1" s="1"/>
  <c r="AY61" i="1"/>
  <c r="AZ61" i="1" s="1"/>
  <c r="AY62" i="1"/>
  <c r="AZ62" i="1" s="1"/>
  <c r="AY63" i="1"/>
  <c r="AZ63" i="1" s="1"/>
  <c r="AY64" i="1"/>
  <c r="AZ64" i="1" s="1"/>
  <c r="AY65" i="1"/>
  <c r="AZ65" i="1" s="1"/>
  <c r="AY67" i="1"/>
  <c r="AY3" i="1"/>
  <c r="AZ3" i="1" s="1"/>
  <c r="AP47" i="1"/>
  <c r="AP50" i="1"/>
  <c r="AP53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W4" i="1"/>
  <c r="AX4" i="1" s="1"/>
  <c r="BA4" i="1"/>
  <c r="AW9" i="1"/>
  <c r="AX9" i="1" s="1"/>
  <c r="BA9" i="1"/>
  <c r="AW11" i="1"/>
  <c r="AX11" i="1" s="1"/>
  <c r="BA11" i="1"/>
  <c r="AX13" i="1"/>
  <c r="BA13" i="1"/>
  <c r="AW14" i="1"/>
  <c r="AX14" i="1" s="1"/>
  <c r="BA14" i="1"/>
  <c r="AW18" i="1"/>
  <c r="AX18" i="1" s="1"/>
  <c r="BA18" i="1"/>
  <c r="AW20" i="1"/>
  <c r="AX20" i="1" s="1"/>
  <c r="BA20" i="1"/>
  <c r="AW21" i="1"/>
  <c r="AX21" i="1" s="1"/>
  <c r="BA21" i="1"/>
  <c r="AW22" i="1"/>
  <c r="AX22" i="1" s="1"/>
  <c r="BA22" i="1"/>
  <c r="AW23" i="1"/>
  <c r="AX23" i="1" s="1"/>
  <c r="BA23" i="1"/>
  <c r="AW24" i="1"/>
  <c r="AX24" i="1" s="1"/>
  <c r="BA24" i="1"/>
  <c r="AW26" i="1"/>
  <c r="AX26" i="1" s="1"/>
  <c r="BA26" i="1"/>
  <c r="AW29" i="1"/>
  <c r="AX29" i="1" s="1"/>
  <c r="BA29" i="1"/>
  <c r="AW31" i="1"/>
  <c r="AX31" i="1" s="1"/>
  <c r="BA31" i="1"/>
  <c r="AX32" i="1"/>
  <c r="BA32" i="1"/>
  <c r="AW33" i="1"/>
  <c r="AX33" i="1" s="1"/>
  <c r="BA33" i="1"/>
  <c r="AW34" i="1"/>
  <c r="AX34" i="1" s="1"/>
  <c r="BA34" i="1"/>
  <c r="AW35" i="1"/>
  <c r="AX35" i="1" s="1"/>
  <c r="BA35" i="1"/>
  <c r="AW36" i="1"/>
  <c r="AX36" i="1" s="1"/>
  <c r="BA36" i="1"/>
  <c r="AW37" i="1"/>
  <c r="AX37" i="1" s="1"/>
  <c r="BA37" i="1"/>
  <c r="AX39" i="1"/>
  <c r="BA39" i="1"/>
  <c r="AW40" i="1"/>
  <c r="AX40" i="1" s="1"/>
  <c r="BA40" i="1"/>
  <c r="AW41" i="1"/>
  <c r="AX41" i="1" s="1"/>
  <c r="BA41" i="1"/>
  <c r="AW44" i="1"/>
  <c r="AX44" i="1" s="1"/>
  <c r="BA44" i="1"/>
  <c r="AW45" i="1"/>
  <c r="AX45" i="1" s="1"/>
  <c r="BA45" i="1"/>
  <c r="AW47" i="1"/>
  <c r="AX47" i="1" s="1"/>
  <c r="BA47" i="1"/>
  <c r="AW50" i="1"/>
  <c r="AX50" i="1" s="1"/>
  <c r="BA50" i="1"/>
  <c r="AW53" i="1"/>
  <c r="AX53" i="1" s="1"/>
  <c r="BA53" i="1"/>
  <c r="AW55" i="1"/>
  <c r="AX55" i="1" s="1"/>
  <c r="BA55" i="1"/>
  <c r="AW56" i="1"/>
  <c r="AX56" i="1" s="1"/>
  <c r="BA56" i="1"/>
  <c r="AW57" i="1"/>
  <c r="AX57" i="1" s="1"/>
  <c r="BA57" i="1"/>
  <c r="AW58" i="1"/>
  <c r="AX58" i="1" s="1"/>
  <c r="BA58" i="1"/>
  <c r="AW59" i="1"/>
  <c r="AX59" i="1" s="1"/>
  <c r="BA59" i="1"/>
  <c r="AW60" i="1"/>
  <c r="AX60" i="1" s="1"/>
  <c r="BA60" i="1"/>
  <c r="AW61" i="1"/>
  <c r="AX61" i="1" s="1"/>
  <c r="BA61" i="1"/>
  <c r="AW62" i="1"/>
  <c r="AX62" i="1"/>
  <c r="BA62" i="1"/>
  <c r="AW63" i="1"/>
  <c r="AX63" i="1" s="1"/>
  <c r="BA63" i="1"/>
  <c r="AW64" i="1"/>
  <c r="AX64" i="1" s="1"/>
  <c r="BA64" i="1"/>
  <c r="AW65" i="1"/>
  <c r="AX65" i="1" s="1"/>
  <c r="BA65" i="1"/>
  <c r="AW66" i="1"/>
  <c r="AX66" i="1" s="1"/>
  <c r="BA66" i="1"/>
  <c r="AW67" i="1"/>
  <c r="AX67" i="1" s="1"/>
  <c r="BA67" i="1"/>
  <c r="AZ70" i="1" l="1"/>
  <c r="AZ71" i="1"/>
  <c r="AX71" i="1"/>
  <c r="AX70" i="1"/>
  <c r="O4" i="1"/>
  <c r="AW3" i="1"/>
  <c r="AX3" i="1" s="1"/>
  <c r="BA3" i="1" l="1"/>
  <c r="AP21" i="1" l="1"/>
  <c r="AP22" i="1"/>
  <c r="AP23" i="1"/>
  <c r="AP24" i="1"/>
  <c r="AP26" i="1"/>
  <c r="AP20" i="1"/>
  <c r="AP18" i="1"/>
  <c r="AP9" i="1"/>
  <c r="AP4" i="1"/>
  <c r="AP45" i="1"/>
  <c r="AP44" i="1"/>
  <c r="AP41" i="1"/>
  <c r="AP40" i="1"/>
  <c r="AP31" i="1"/>
  <c r="AP13" i="1" l="1"/>
  <c r="AP14" i="1"/>
  <c r="AP29" i="1"/>
  <c r="AP32" i="1"/>
  <c r="AP33" i="1"/>
  <c r="AP34" i="1"/>
  <c r="AP35" i="1"/>
  <c r="AP36" i="1"/>
  <c r="AP37" i="1"/>
  <c r="AP39" i="1"/>
  <c r="AP11" i="1"/>
  <c r="AP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Julie Lattaud</author>
  </authors>
  <commentList>
    <comment ref="X2" authorId="0" shapeId="0" xr:uid="{FC9CD301-311E-488B-9654-19AF74E759F1}">
      <text>
        <r>
          <rPr>
            <b/>
            <sz val="9"/>
            <color indexed="81"/>
            <rFont val="Tahoma"/>
            <family val="2"/>
          </rPr>
          <t>Julie Lattaud:</t>
        </r>
        <r>
          <rPr>
            <sz val="9"/>
            <color indexed="81"/>
            <rFont val="Tahoma"/>
            <family val="2"/>
          </rPr>
          <t xml:space="preserve">
double check, maybe maddie gives an updated version</t>
        </r>
      </text>
    </comment>
  </commentList>
</comments>
</file>

<file path=xl/sharedStrings.xml><?xml version="1.0" encoding="utf-8"?>
<sst xmlns="http://schemas.openxmlformats.org/spreadsheetml/2006/main" count="284" uniqueCount="113">
  <si>
    <t>Core</t>
  </si>
  <si>
    <t>Section</t>
  </si>
  <si>
    <t>Depth (cm)</t>
  </si>
  <si>
    <t>0-1</t>
  </si>
  <si>
    <t>10-11</t>
  </si>
  <si>
    <t>16-17</t>
  </si>
  <si>
    <t>20-22</t>
  </si>
  <si>
    <t>24-26</t>
  </si>
  <si>
    <t>2-3</t>
  </si>
  <si>
    <t>4-5</t>
  </si>
  <si>
    <t>6-7</t>
  </si>
  <si>
    <t>8-9</t>
  </si>
  <si>
    <t>12-13</t>
  </si>
  <si>
    <t>14-15</t>
  </si>
  <si>
    <t>20-21</t>
  </si>
  <si>
    <t>22-23</t>
  </si>
  <si>
    <t>24-25</t>
  </si>
  <si>
    <t>26-27</t>
  </si>
  <si>
    <t>28-29</t>
  </si>
  <si>
    <t>30-31</t>
  </si>
  <si>
    <t>32-33</t>
  </si>
  <si>
    <t>40-41</t>
  </si>
  <si>
    <t>60-61</t>
  </si>
  <si>
    <t>70-71</t>
  </si>
  <si>
    <t>80-81</t>
  </si>
  <si>
    <t>90-91</t>
  </si>
  <si>
    <t>100-101</t>
  </si>
  <si>
    <t>101-102</t>
  </si>
  <si>
    <t>102-103</t>
  </si>
  <si>
    <t>50-51</t>
  </si>
  <si>
    <t>Core type</t>
  </si>
  <si>
    <t>MC</t>
  </si>
  <si>
    <t>PC</t>
  </si>
  <si>
    <t xml:space="preserve">PCB09 </t>
  </si>
  <si>
    <t>PCB09</t>
  </si>
  <si>
    <t>TOC (%)</t>
  </si>
  <si>
    <t>Bottom depth in core (cm)</t>
  </si>
  <si>
    <t>0-2</t>
  </si>
  <si>
    <t>4-6</t>
  </si>
  <si>
    <t>8-10</t>
  </si>
  <si>
    <t>14-16</t>
  </si>
  <si>
    <t>16-18</t>
  </si>
  <si>
    <t>40-42</t>
  </si>
  <si>
    <t>60-62</t>
  </si>
  <si>
    <t>78-82</t>
  </si>
  <si>
    <t>80-82</t>
  </si>
  <si>
    <t>PCB11</t>
  </si>
  <si>
    <t>GGC</t>
  </si>
  <si>
    <t>ND</t>
  </si>
  <si>
    <t>PIP_III_25</t>
  </si>
  <si>
    <t>45-46</t>
  </si>
  <si>
    <t>48-49</t>
  </si>
  <si>
    <t>55-56</t>
  </si>
  <si>
    <t>OH-GDGT-0</t>
  </si>
  <si>
    <t>OH-GDGT-1</t>
  </si>
  <si>
    <t>OH-GDGT-2</t>
  </si>
  <si>
    <t>IIIa</t>
  </si>
  <si>
    <t>IIIa'</t>
  </si>
  <si>
    <t>IIIb</t>
  </si>
  <si>
    <t>IIIb'</t>
  </si>
  <si>
    <t>IIIc</t>
  </si>
  <si>
    <t>IIIc'</t>
  </si>
  <si>
    <t>IIa</t>
  </si>
  <si>
    <t>IIa'</t>
  </si>
  <si>
    <t>IIb</t>
  </si>
  <si>
    <t>IIb'</t>
  </si>
  <si>
    <t>IIc</t>
  </si>
  <si>
    <t>IIc'</t>
  </si>
  <si>
    <t>Ia</t>
  </si>
  <si>
    <t>Ib</t>
  </si>
  <si>
    <t>Ic</t>
  </si>
  <si>
    <t>RI-OH'</t>
  </si>
  <si>
    <t>BIT</t>
  </si>
  <si>
    <t>GDGT-0</t>
  </si>
  <si>
    <t>GDGT-1</t>
  </si>
  <si>
    <t>GDGT-2</t>
  </si>
  <si>
    <t>GDGT-3</t>
  </si>
  <si>
    <t>Cren</t>
  </si>
  <si>
    <t>Cren isomer</t>
  </si>
  <si>
    <t>d2H C16 (‰)</t>
  </si>
  <si>
    <t>STD d2H C16</t>
  </si>
  <si>
    <t>Foraminifera</t>
  </si>
  <si>
    <t>Bulk organic matter</t>
  </si>
  <si>
    <t>Sum brGDGT</t>
  </si>
  <si>
    <t>brGDGT (ng/g)</t>
  </si>
  <si>
    <t>isoGDGT (ng/g)</t>
  </si>
  <si>
    <t>GDGT proxies</t>
  </si>
  <si>
    <t>OH-GDGT (ng/g)</t>
  </si>
  <si>
    <t>brassicasterol</t>
  </si>
  <si>
    <t>campesterol</t>
  </si>
  <si>
    <t>campestanol</t>
  </si>
  <si>
    <t>stigmastanol</t>
  </si>
  <si>
    <t xml:space="preserve">IP25 </t>
  </si>
  <si>
    <t xml:space="preserve">HBI-II </t>
  </si>
  <si>
    <t>Fatty acid hydrogen isotope ratio and proxy</t>
  </si>
  <si>
    <t>Sediment ages (yr BP)</t>
  </si>
  <si>
    <t>Age median</t>
  </si>
  <si>
    <t>TEX-OH</t>
  </si>
  <si>
    <t>10-12</t>
  </si>
  <si>
    <t>δ13C (‰)</t>
  </si>
  <si>
    <t xml:space="preserve">β-sitosterol  </t>
  </si>
  <si>
    <r>
      <t>Salinity (psu±</t>
    </r>
    <r>
      <rPr>
        <b/>
        <sz val="9.35"/>
        <rFont val="Calibri"/>
        <family val="2"/>
        <scheme val="minor"/>
      </rPr>
      <t>7)</t>
    </r>
  </si>
  <si>
    <t>SST-2 (°C)</t>
  </si>
  <si>
    <t>SST-1 (°C)</t>
  </si>
  <si>
    <r>
      <t>Sterols (μ</t>
    </r>
    <r>
      <rPr>
        <sz val="9.35"/>
        <color theme="1"/>
        <rFont val="Calibri"/>
        <family val="2"/>
        <scheme val="minor"/>
      </rPr>
      <t>g/g)</t>
    </r>
  </si>
  <si>
    <t>NPS (#/cm3)</t>
  </si>
  <si>
    <t xml:space="preserve">HBI-III  </t>
  </si>
  <si>
    <t>HBI-IV</t>
  </si>
  <si>
    <t>Error</t>
  </si>
  <si>
    <t>c factor</t>
  </si>
  <si>
    <t>PCB09 PC</t>
  </si>
  <si>
    <t>PCB11 GGC</t>
  </si>
  <si>
    <t>Concentration (ng/g)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</si>
</sst>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"/>
  </numFmts>
  <fonts count="1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C00000"/>
      <name val="Calibri"/>
      <family val="2"/>
      <scheme val="minor"/>
    </font>
    <font>
      <sz val="9.35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.35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121">
    <xf numFmtId="0" fontId="0" fillId="0" borderId="0" xfId="0"/>
    <xf numFmtId="0" fontId="0" fillId="0" borderId="0" xfId="0" applyFont="1" applyAlignment="1">
      <alignment textRotation="53"/>
    </xf>
    <xf numFmtId="0" fontId="8" fillId="2" borderId="3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" fontId="0" fillId="6" borderId="0" xfId="0" applyNumberFormat="1" applyFont="1" applyFill="1" applyBorder="1" applyAlignment="1">
      <alignment horizontal="center" vertical="center"/>
    </xf>
    <xf numFmtId="2" fontId="0" fillId="6" borderId="10" xfId="0" applyNumberFormat="1" applyFont="1" applyFill="1" applyBorder="1" applyAlignment="1">
      <alignment horizontal="center" vertical="center"/>
    </xf>
    <xf numFmtId="1" fontId="0" fillId="6" borderId="5" xfId="0" applyNumberFormat="1" applyFont="1" applyFill="1" applyBorder="1" applyAlignment="1">
      <alignment horizontal="center" vertical="center"/>
    </xf>
    <xf numFmtId="1" fontId="0" fillId="6" borderId="0" xfId="0" applyNumberFormat="1" applyFont="1" applyFill="1" applyBorder="1" applyAlignment="1">
      <alignment horizontal="center" vertical="center"/>
    </xf>
    <xf numFmtId="165" fontId="0" fillId="6" borderId="0" xfId="0" applyNumberFormat="1" applyFont="1" applyFill="1" applyBorder="1" applyAlignment="1">
      <alignment horizontal="center" vertical="center"/>
    </xf>
    <xf numFmtId="1" fontId="0" fillId="6" borderId="10" xfId="0" applyNumberFormat="1" applyFont="1" applyFill="1" applyBorder="1" applyAlignment="1">
      <alignment horizontal="center" vertical="center"/>
    </xf>
    <xf numFmtId="165" fontId="0" fillId="6" borderId="10" xfId="0" applyNumberFormat="1" applyFont="1" applyFill="1" applyBorder="1" applyAlignment="1">
      <alignment horizontal="center" vertical="center"/>
    </xf>
    <xf numFmtId="0" fontId="0" fillId="6" borderId="0" xfId="0" applyFont="1" applyFill="1" applyBorder="1" applyAlignment="1">
      <alignment horizontal="center" vertical="center"/>
    </xf>
    <xf numFmtId="0" fontId="0" fillId="3" borderId="5" xfId="0" applyFont="1" applyFill="1" applyBorder="1" applyAlignment="1">
      <alignment horizontal="center" vertical="center"/>
    </xf>
    <xf numFmtId="2" fontId="0" fillId="3" borderId="0" xfId="0" applyNumberFormat="1" applyFont="1" applyFill="1" applyBorder="1" applyAlignment="1">
      <alignment horizontal="center" vertical="center"/>
    </xf>
    <xf numFmtId="2" fontId="0" fillId="3" borderId="5" xfId="0" applyNumberFormat="1" applyFont="1" applyFill="1" applyBorder="1" applyAlignment="1">
      <alignment horizontal="center" vertical="center"/>
    </xf>
    <xf numFmtId="2" fontId="0" fillId="3" borderId="10" xfId="0" applyNumberFormat="1" applyFont="1" applyFill="1" applyBorder="1" applyAlignment="1">
      <alignment horizontal="center" vertical="center"/>
    </xf>
    <xf numFmtId="1" fontId="0" fillId="3" borderId="5" xfId="0" applyNumberFormat="1" applyFont="1" applyFill="1" applyBorder="1" applyAlignment="1">
      <alignment horizontal="center" vertical="center"/>
    </xf>
    <xf numFmtId="1" fontId="0" fillId="3" borderId="0" xfId="0" applyNumberFormat="1" applyFont="1" applyFill="1" applyBorder="1" applyAlignment="1">
      <alignment horizontal="center" vertical="center"/>
    </xf>
    <xf numFmtId="165" fontId="0" fillId="3" borderId="0" xfId="0" applyNumberFormat="1" applyFont="1" applyFill="1" applyBorder="1" applyAlignment="1">
      <alignment horizontal="center" vertical="center"/>
    </xf>
    <xf numFmtId="1" fontId="0" fillId="3" borderId="10" xfId="0" applyNumberFormat="1" applyFont="1" applyFill="1" applyBorder="1" applyAlignment="1">
      <alignment horizontal="center" vertical="center"/>
    </xf>
    <xf numFmtId="165" fontId="0" fillId="3" borderId="10" xfId="0" applyNumberFormat="1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/>
    </xf>
    <xf numFmtId="165" fontId="3" fillId="3" borderId="0" xfId="0" applyNumberFormat="1" applyFont="1" applyFill="1" applyBorder="1" applyAlignment="1">
      <alignment horizontal="center" vertical="center"/>
    </xf>
    <xf numFmtId="165" fontId="3" fillId="3" borderId="10" xfId="0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center" vertical="center"/>
    </xf>
    <xf numFmtId="165" fontId="6" fillId="3" borderId="10" xfId="0" applyNumberFormat="1" applyFont="1" applyFill="1" applyBorder="1" applyAlignment="1">
      <alignment horizontal="center" vertical="center"/>
    </xf>
    <xf numFmtId="2" fontId="0" fillId="3" borderId="7" xfId="0" applyNumberFormat="1" applyFont="1" applyFill="1" applyBorder="1" applyAlignment="1">
      <alignment horizontal="center" vertical="center"/>
    </xf>
    <xf numFmtId="2" fontId="0" fillId="3" borderId="11" xfId="0" applyNumberFormat="1" applyFont="1" applyFill="1" applyBorder="1" applyAlignment="1">
      <alignment horizontal="center" vertical="center"/>
    </xf>
    <xf numFmtId="1" fontId="0" fillId="3" borderId="11" xfId="0" applyNumberFormat="1" applyFont="1" applyFill="1" applyBorder="1" applyAlignment="1">
      <alignment horizontal="center" vertical="center"/>
    </xf>
    <xf numFmtId="165" fontId="0" fillId="3" borderId="7" xfId="0" applyNumberFormat="1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2" fontId="0" fillId="4" borderId="4" xfId="0" applyNumberFormat="1" applyFont="1" applyFill="1" applyBorder="1" applyAlignment="1">
      <alignment horizontal="center" vertical="center"/>
    </xf>
    <xf numFmtId="2" fontId="0" fillId="4" borderId="2" xfId="0" applyNumberFormat="1" applyFont="1" applyFill="1" applyBorder="1" applyAlignment="1">
      <alignment horizontal="center" vertical="center"/>
    </xf>
    <xf numFmtId="2" fontId="0" fillId="4" borderId="12" xfId="0" applyNumberFormat="1" applyFont="1" applyFill="1" applyBorder="1" applyAlignment="1">
      <alignment horizontal="center" vertical="center"/>
    </xf>
    <xf numFmtId="1" fontId="0" fillId="4" borderId="12" xfId="0" applyNumberFormat="1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2" fontId="0" fillId="5" borderId="0" xfId="0" applyNumberFormat="1" applyFont="1" applyFill="1" applyBorder="1" applyAlignment="1">
      <alignment horizontal="center" vertical="center"/>
    </xf>
    <xf numFmtId="2" fontId="0" fillId="5" borderId="5" xfId="0" applyNumberFormat="1" applyFont="1" applyFill="1" applyBorder="1" applyAlignment="1">
      <alignment horizontal="center" vertical="center"/>
    </xf>
    <xf numFmtId="2" fontId="0" fillId="5" borderId="10" xfId="0" applyNumberFormat="1" applyFont="1" applyFill="1" applyBorder="1" applyAlignment="1">
      <alignment horizontal="center" vertical="center"/>
    </xf>
    <xf numFmtId="1" fontId="0" fillId="5" borderId="5" xfId="0" applyNumberFormat="1" applyFont="1" applyFill="1" applyBorder="1" applyAlignment="1">
      <alignment horizontal="center" vertical="center"/>
    </xf>
    <xf numFmtId="1" fontId="0" fillId="5" borderId="0" xfId="0" applyNumberFormat="1" applyFont="1" applyFill="1" applyBorder="1" applyAlignment="1">
      <alignment horizontal="center" vertical="center"/>
    </xf>
    <xf numFmtId="1" fontId="0" fillId="5" borderId="10" xfId="0" applyNumberFormat="1" applyFont="1" applyFill="1" applyBorder="1" applyAlignment="1">
      <alignment horizontal="center" vertical="center"/>
    </xf>
    <xf numFmtId="0" fontId="0" fillId="5" borderId="6" xfId="0" applyFont="1" applyFill="1" applyBorder="1" applyAlignment="1">
      <alignment horizontal="center" vertical="center"/>
    </xf>
    <xf numFmtId="0" fontId="0" fillId="5" borderId="7" xfId="0" applyFont="1" applyFill="1" applyBorder="1" applyAlignment="1">
      <alignment horizontal="center" vertical="center"/>
    </xf>
    <xf numFmtId="2" fontId="0" fillId="5" borderId="7" xfId="0" applyNumberFormat="1" applyFont="1" applyFill="1" applyBorder="1" applyAlignment="1">
      <alignment horizontal="center" vertical="center"/>
    </xf>
    <xf numFmtId="2" fontId="0" fillId="5" borderId="6" xfId="0" applyNumberFormat="1" applyFont="1" applyFill="1" applyBorder="1" applyAlignment="1">
      <alignment horizontal="center" vertical="center"/>
    </xf>
    <xf numFmtId="2" fontId="0" fillId="5" borderId="11" xfId="0" applyNumberFormat="1" applyFont="1" applyFill="1" applyBorder="1" applyAlignment="1">
      <alignment horizontal="center" vertical="center"/>
    </xf>
    <xf numFmtId="1" fontId="0" fillId="5" borderId="6" xfId="0" applyNumberFormat="1" applyFont="1" applyFill="1" applyBorder="1" applyAlignment="1">
      <alignment horizontal="center" vertical="center"/>
    </xf>
    <xf numFmtId="1" fontId="0" fillId="5" borderId="7" xfId="0" applyNumberFormat="1" applyFont="1" applyFill="1" applyBorder="1" applyAlignment="1">
      <alignment horizontal="center" vertical="center"/>
    </xf>
    <xf numFmtId="1" fontId="0" fillId="5" borderId="1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3" borderId="0" xfId="0" applyFont="1" applyFill="1" applyBorder="1" applyAlignment="1">
      <alignment horizontal="center" vertical="center" wrapText="1"/>
    </xf>
    <xf numFmtId="49" fontId="0" fillId="3" borderId="0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49" fontId="0" fillId="3" borderId="0" xfId="0" applyNumberFormat="1" applyFont="1" applyFill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 wrapText="1"/>
    </xf>
    <xf numFmtId="49" fontId="0" fillId="5" borderId="0" xfId="0" applyNumberFormat="1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/>
    </xf>
    <xf numFmtId="0" fontId="0" fillId="6" borderId="15" xfId="0" applyFont="1" applyFill="1" applyBorder="1" applyAlignment="1">
      <alignment horizontal="center" vertical="center" wrapText="1"/>
    </xf>
    <xf numFmtId="49" fontId="0" fillId="6" borderId="15" xfId="0" applyNumberFormat="1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49" fontId="0" fillId="5" borderId="7" xfId="0" applyNumberFormat="1" applyFont="1" applyFill="1" applyBorder="1" applyAlignment="1">
      <alignment horizontal="center" vertical="center" wrapText="1"/>
    </xf>
    <xf numFmtId="0" fontId="0" fillId="6" borderId="14" xfId="0" applyFont="1" applyFill="1" applyBorder="1" applyAlignment="1">
      <alignment horizontal="center" vertical="center"/>
    </xf>
    <xf numFmtId="0" fontId="0" fillId="6" borderId="17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2" fontId="0" fillId="3" borderId="0" xfId="0" applyNumberFormat="1" applyFont="1" applyFill="1" applyBorder="1" applyAlignment="1">
      <alignment horizontal="center" vertical="center" wrapText="1"/>
    </xf>
    <xf numFmtId="2" fontId="0" fillId="6" borderId="4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2" fontId="11" fillId="5" borderId="0" xfId="0" applyNumberFormat="1" applyFont="1" applyFill="1" applyBorder="1" applyAlignment="1">
      <alignment horizontal="center" vertical="center"/>
    </xf>
    <xf numFmtId="2" fontId="11" fillId="5" borderId="7" xfId="0" applyNumberFormat="1" applyFont="1" applyFill="1" applyBorder="1" applyAlignment="1">
      <alignment horizontal="center" vertical="center"/>
    </xf>
    <xf numFmtId="165" fontId="11" fillId="3" borderId="0" xfId="0" applyNumberFormat="1" applyFont="1" applyFill="1" applyBorder="1" applyAlignment="1">
      <alignment horizontal="center" vertical="center"/>
    </xf>
    <xf numFmtId="0" fontId="0" fillId="4" borderId="2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 wrapText="1"/>
    </xf>
    <xf numFmtId="49" fontId="0" fillId="4" borderId="4" xfId="0" applyNumberFormat="1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/>
    </xf>
    <xf numFmtId="1" fontId="0" fillId="6" borderId="15" xfId="0" applyNumberFormat="1" applyFont="1" applyFill="1" applyBorder="1" applyAlignment="1">
      <alignment horizontal="center" vertical="center" wrapText="1"/>
    </xf>
    <xf numFmtId="1" fontId="0" fillId="4" borderId="4" xfId="0" applyNumberFormat="1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165" fontId="0" fillId="7" borderId="12" xfId="0" applyNumberFormat="1" applyFont="1" applyFill="1" applyBorder="1" applyAlignment="1">
      <alignment horizontal="center" vertical="center"/>
    </xf>
    <xf numFmtId="0" fontId="0" fillId="7" borderId="6" xfId="0" applyFont="1" applyFill="1" applyBorder="1" applyAlignment="1">
      <alignment horizontal="center" vertical="center"/>
    </xf>
    <xf numFmtId="0" fontId="0" fillId="7" borderId="7" xfId="0" applyFont="1" applyFill="1" applyBorder="1" applyAlignment="1">
      <alignment horizontal="center" vertical="center"/>
    </xf>
    <xf numFmtId="2" fontId="0" fillId="7" borderId="7" xfId="0" applyNumberFormat="1" applyFont="1" applyFill="1" applyBorder="1" applyAlignment="1">
      <alignment horizontal="center" vertical="center"/>
    </xf>
    <xf numFmtId="165" fontId="0" fillId="7" borderId="11" xfId="0" applyNumberFormat="1" applyFont="1" applyFill="1" applyBorder="1" applyAlignment="1">
      <alignment horizontal="center" vertical="center"/>
    </xf>
    <xf numFmtId="2" fontId="0" fillId="7" borderId="4" xfId="0" applyNumberFormat="1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2" fontId="3" fillId="6" borderId="2" xfId="0" applyNumberFormat="1" applyFont="1" applyFill="1" applyBorder="1" applyAlignment="1">
      <alignment horizontal="center" vertical="center"/>
    </xf>
    <xf numFmtId="2" fontId="3" fillId="6" borderId="4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2" fontId="3" fillId="3" borderId="10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2" fontId="3" fillId="4" borderId="4" xfId="0" applyNumberFormat="1" applyFont="1" applyFill="1" applyBorder="1" applyAlignment="1">
      <alignment horizontal="center" vertical="center"/>
    </xf>
    <xf numFmtId="2" fontId="3" fillId="4" borderId="12" xfId="0" applyNumberFormat="1" applyFont="1" applyFill="1" applyBorder="1" applyAlignment="1">
      <alignment horizontal="center" vertical="center"/>
    </xf>
    <xf numFmtId="2" fontId="3" fillId="5" borderId="5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6" xfId="0" applyNumberFormat="1" applyFont="1" applyFill="1" applyBorder="1" applyAlignment="1">
      <alignment horizontal="center" vertical="center"/>
    </xf>
    <xf numFmtId="2" fontId="3" fillId="5" borderId="7" xfId="0" applyNumberFormat="1" applyFont="1" applyFill="1" applyBorder="1" applyAlignment="1">
      <alignment horizontal="center" vertical="center"/>
    </xf>
    <xf numFmtId="2" fontId="3" fillId="5" borderId="11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textRotation="53" wrapText="1"/>
    </xf>
    <xf numFmtId="0" fontId="0" fillId="0" borderId="7" xfId="0" applyFont="1" applyBorder="1" applyAlignment="1">
      <alignment horizontal="center" textRotation="53"/>
    </xf>
    <xf numFmtId="0" fontId="0" fillId="0" borderId="7" xfId="0" applyFont="1" applyBorder="1" applyAlignment="1">
      <alignment horizontal="center" textRotation="53" wrapText="1"/>
    </xf>
    <xf numFmtId="0" fontId="0" fillId="0" borderId="7" xfId="0" applyFont="1" applyBorder="1" applyAlignment="1">
      <alignment horizontal="center" vertical="center" textRotation="53" wrapText="1"/>
    </xf>
    <xf numFmtId="0" fontId="3" fillId="0" borderId="7" xfId="0" applyFont="1" applyBorder="1" applyAlignment="1">
      <alignment horizontal="center" textRotation="53" wrapText="1"/>
    </xf>
    <xf numFmtId="0" fontId="6" fillId="0" borderId="7" xfId="0" applyFont="1" applyBorder="1" applyAlignment="1">
      <alignment horizontal="center" textRotation="53" wrapText="1"/>
    </xf>
  </cellXfs>
  <cellStyles count="3">
    <cellStyle name="Normal" xfId="0" builtinId="0"/>
    <cellStyle name="Normal 2 2" xfId="2" xr:uid="{A33A64F2-C128-4984-A52C-D8EA7836CED6}"/>
    <cellStyle name="Normal 2 3" xfId="1" xr:uid="{36C533DB-208C-4E54-A9C8-27C3A355EDD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52217-E47C-4FEE-A4C0-F70371BE47FF}">
  <dimension ref="A1:BA71"/>
  <sheetViews>
    <sheetView tabSelected="1" topLeftCell="A43" zoomScale="85" zoomScaleNormal="85" workbookViewId="0">
      <pane xSplit="4" topLeftCell="E1" activePane="topRight" state="frozen"/>
      <selection pane="topRight" activeCell="O1" sqref="O1"/>
    </sheetView>
  </sheetViews>
  <sheetFormatPr defaultColWidth="9.1796875" defaultRowHeight="14.5" x14ac:dyDescent="0.35"/>
  <cols>
    <col min="1" max="1" width="8.81640625" style="56" bestFit="1" customWidth="1"/>
    <col min="2" max="2" width="7.453125" style="56" bestFit="1" customWidth="1"/>
    <col min="3" max="3" width="8.1796875" style="56" bestFit="1" customWidth="1"/>
    <col min="4" max="4" width="7.453125" style="56" bestFit="1" customWidth="1"/>
    <col min="5" max="5" width="14.453125" style="56" customWidth="1"/>
    <col min="6" max="6" width="9.1796875" style="56" customWidth="1"/>
    <col min="7" max="7" width="9.1796875" style="56"/>
    <col min="8" max="8" width="12.453125" style="56" bestFit="1" customWidth="1"/>
    <col min="9" max="9" width="8.54296875" style="56" bestFit="1" customWidth="1"/>
    <col min="10" max="10" width="11.7265625" style="56" customWidth="1"/>
    <col min="11" max="14" width="9.1796875" style="81"/>
    <col min="15" max="15" width="10.7265625" style="81" customWidth="1"/>
    <col min="16" max="23" width="9.1796875" style="56"/>
    <col min="24" max="26" width="12.1796875" style="56" bestFit="1" customWidth="1"/>
    <col min="27" max="41" width="9.1796875" style="56"/>
    <col min="42" max="42" width="8.26953125" style="56" customWidth="1"/>
    <col min="43" max="47" width="9.1796875" style="56"/>
    <col min="48" max="48" width="13.1796875" style="56" customWidth="1"/>
    <col min="49" max="16384" width="9.1796875" style="56"/>
  </cols>
  <sheetData>
    <row r="1" spans="1:53" s="1" customFormat="1" ht="78" customHeight="1" thickBot="1" x14ac:dyDescent="0.4">
      <c r="F1" s="117" t="s">
        <v>95</v>
      </c>
      <c r="G1" s="117"/>
      <c r="H1" s="118" t="s">
        <v>82</v>
      </c>
      <c r="I1" s="118"/>
      <c r="J1" s="1" t="s">
        <v>81</v>
      </c>
      <c r="K1" s="119" t="s">
        <v>112</v>
      </c>
      <c r="L1" s="120"/>
      <c r="M1" s="120"/>
      <c r="N1" s="120"/>
      <c r="O1" s="115"/>
      <c r="P1" s="116" t="s">
        <v>104</v>
      </c>
      <c r="Q1" s="116"/>
      <c r="R1" s="116"/>
      <c r="S1" s="116"/>
      <c r="T1" s="116"/>
      <c r="U1" s="117" t="s">
        <v>94</v>
      </c>
      <c r="V1" s="117"/>
      <c r="W1" s="117"/>
      <c r="X1" s="116" t="s">
        <v>87</v>
      </c>
      <c r="Y1" s="116"/>
      <c r="Z1" s="116"/>
      <c r="AA1" s="116" t="s">
        <v>84</v>
      </c>
      <c r="AB1" s="116"/>
      <c r="AC1" s="116"/>
      <c r="AD1" s="116"/>
      <c r="AE1" s="116"/>
      <c r="AF1" s="116"/>
      <c r="AG1" s="116"/>
      <c r="AH1" s="116"/>
      <c r="AI1" s="116"/>
      <c r="AJ1" s="116"/>
      <c r="AK1" s="116"/>
      <c r="AL1" s="116"/>
      <c r="AM1" s="116"/>
      <c r="AN1" s="116"/>
      <c r="AO1" s="116"/>
      <c r="AP1" s="116"/>
      <c r="AQ1" s="116" t="s">
        <v>85</v>
      </c>
      <c r="AR1" s="116"/>
      <c r="AS1" s="116"/>
      <c r="AT1" s="116"/>
      <c r="AU1" s="116"/>
      <c r="AV1" s="116"/>
      <c r="AW1" s="116" t="s">
        <v>86</v>
      </c>
      <c r="AX1" s="116"/>
      <c r="AY1" s="116"/>
      <c r="AZ1" s="116"/>
      <c r="BA1" s="116"/>
    </row>
    <row r="2" spans="1:53" s="57" customFormat="1" ht="29.5" thickBot="1" x14ac:dyDescent="0.4">
      <c r="A2" s="65" t="s">
        <v>30</v>
      </c>
      <c r="B2" s="66" t="s">
        <v>0</v>
      </c>
      <c r="C2" s="66" t="s">
        <v>1</v>
      </c>
      <c r="D2" s="67" t="s">
        <v>2</v>
      </c>
      <c r="E2" s="66" t="s">
        <v>36</v>
      </c>
      <c r="F2" s="66" t="s">
        <v>96</v>
      </c>
      <c r="G2" s="66" t="s">
        <v>108</v>
      </c>
      <c r="H2" s="66" t="s">
        <v>99</v>
      </c>
      <c r="I2" s="66" t="s">
        <v>35</v>
      </c>
      <c r="J2" s="68" t="s">
        <v>105</v>
      </c>
      <c r="K2" s="66" t="s">
        <v>92</v>
      </c>
      <c r="L2" s="66" t="s">
        <v>93</v>
      </c>
      <c r="M2" s="99" t="s">
        <v>106</v>
      </c>
      <c r="N2" s="66" t="s">
        <v>107</v>
      </c>
      <c r="O2" s="100" t="s">
        <v>49</v>
      </c>
      <c r="P2" s="79" t="s">
        <v>88</v>
      </c>
      <c r="Q2" s="2" t="s">
        <v>89</v>
      </c>
      <c r="R2" s="2" t="s">
        <v>90</v>
      </c>
      <c r="S2" s="2" t="s">
        <v>100</v>
      </c>
      <c r="T2" s="4" t="s">
        <v>91</v>
      </c>
      <c r="U2" s="3" t="s">
        <v>79</v>
      </c>
      <c r="V2" s="2" t="s">
        <v>80</v>
      </c>
      <c r="W2" s="4" t="s">
        <v>101</v>
      </c>
      <c r="X2" s="5" t="s">
        <v>53</v>
      </c>
      <c r="Y2" s="6" t="s">
        <v>54</v>
      </c>
      <c r="Z2" s="6" t="s">
        <v>55</v>
      </c>
      <c r="AA2" s="6" t="s">
        <v>56</v>
      </c>
      <c r="AB2" s="6" t="s">
        <v>57</v>
      </c>
      <c r="AC2" s="6" t="s">
        <v>58</v>
      </c>
      <c r="AD2" s="6" t="s">
        <v>59</v>
      </c>
      <c r="AE2" s="6" t="s">
        <v>60</v>
      </c>
      <c r="AF2" s="6" t="s">
        <v>61</v>
      </c>
      <c r="AG2" s="6" t="s">
        <v>62</v>
      </c>
      <c r="AH2" s="6" t="s">
        <v>63</v>
      </c>
      <c r="AI2" s="6" t="s">
        <v>64</v>
      </c>
      <c r="AJ2" s="6" t="s">
        <v>65</v>
      </c>
      <c r="AK2" s="6" t="s">
        <v>66</v>
      </c>
      <c r="AL2" s="6" t="s">
        <v>67</v>
      </c>
      <c r="AM2" s="6" t="s">
        <v>68</v>
      </c>
      <c r="AN2" s="6" t="s">
        <v>69</v>
      </c>
      <c r="AO2" s="6" t="s">
        <v>70</v>
      </c>
      <c r="AP2" s="4" t="s">
        <v>83</v>
      </c>
      <c r="AQ2" s="6" t="s">
        <v>73</v>
      </c>
      <c r="AR2" s="6" t="s">
        <v>74</v>
      </c>
      <c r="AS2" s="6" t="s">
        <v>75</v>
      </c>
      <c r="AT2" s="6" t="s">
        <v>76</v>
      </c>
      <c r="AU2" s="6" t="s">
        <v>77</v>
      </c>
      <c r="AV2" s="6" t="s">
        <v>78</v>
      </c>
      <c r="AW2" s="6" t="s">
        <v>71</v>
      </c>
      <c r="AX2" s="2" t="s">
        <v>103</v>
      </c>
      <c r="AY2" s="6" t="s">
        <v>97</v>
      </c>
      <c r="AZ2" s="2" t="s">
        <v>102</v>
      </c>
      <c r="BA2" s="6" t="s">
        <v>72</v>
      </c>
    </row>
    <row r="3" spans="1:53" s="14" customFormat="1" ht="13.5" customHeight="1" x14ac:dyDescent="0.35">
      <c r="A3" s="69" t="s">
        <v>31</v>
      </c>
      <c r="B3" s="70" t="s">
        <v>33</v>
      </c>
      <c r="C3" s="70">
        <v>3</v>
      </c>
      <c r="D3" s="71" t="s">
        <v>3</v>
      </c>
      <c r="E3" s="70">
        <v>0</v>
      </c>
      <c r="F3" s="89">
        <v>-72</v>
      </c>
      <c r="G3" s="70">
        <v>-72</v>
      </c>
      <c r="H3" s="74">
        <v>-25.05</v>
      </c>
      <c r="I3" s="75">
        <v>1.42</v>
      </c>
      <c r="J3" s="78" t="s">
        <v>48</v>
      </c>
      <c r="K3" s="101">
        <f>8.3631591986657*5.44</f>
        <v>45.495586040741415</v>
      </c>
      <c r="L3" s="102"/>
      <c r="M3" s="102"/>
      <c r="N3" s="102"/>
      <c r="O3" s="103"/>
      <c r="P3" s="7"/>
      <c r="Q3" s="7"/>
      <c r="R3" s="7"/>
      <c r="S3" s="7"/>
      <c r="T3" s="8"/>
      <c r="U3" s="9">
        <v>-215</v>
      </c>
      <c r="V3" s="10">
        <v>3</v>
      </c>
      <c r="W3" s="12">
        <v>30.086009669487428</v>
      </c>
      <c r="X3" s="7">
        <v>79.635138889999993</v>
      </c>
      <c r="Y3" s="7">
        <v>5.7525045959999996</v>
      </c>
      <c r="Z3" s="7">
        <v>1.1899610979999999</v>
      </c>
      <c r="AA3" s="11">
        <v>14.640873620000001</v>
      </c>
      <c r="AB3" s="11">
        <v>18.023857419999999</v>
      </c>
      <c r="AC3" s="11">
        <v>0.3128393592</v>
      </c>
      <c r="AD3" s="11">
        <v>0.61919570140000002</v>
      </c>
      <c r="AE3" s="11">
        <v>0</v>
      </c>
      <c r="AF3" s="11">
        <v>0.14396685789999999</v>
      </c>
      <c r="AG3" s="11">
        <v>11.962258200000001</v>
      </c>
      <c r="AH3" s="11">
        <v>8.7662330960000006</v>
      </c>
      <c r="AI3" s="11">
        <v>1.4327396560000001</v>
      </c>
      <c r="AJ3" s="11">
        <v>2.6295350480000002</v>
      </c>
      <c r="AK3" s="11">
        <v>0</v>
      </c>
      <c r="AL3" s="11">
        <v>0.34251358570000001</v>
      </c>
      <c r="AM3" s="11">
        <v>16.279421339999999</v>
      </c>
      <c r="AN3" s="11">
        <v>2.1596655839999999</v>
      </c>
      <c r="AO3" s="11">
        <v>0.43592238849999998</v>
      </c>
      <c r="AP3" s="13">
        <f>SUM(AA3:AO3)</f>
        <v>77.749021856699997</v>
      </c>
      <c r="AQ3" s="11">
        <v>61.632553740000013</v>
      </c>
      <c r="AR3" s="11">
        <v>314.04148659999998</v>
      </c>
      <c r="AS3" s="11">
        <v>9.3212466789999997</v>
      </c>
      <c r="AT3" s="11">
        <v>2.3518690100000001</v>
      </c>
      <c r="AU3" s="11">
        <v>379.96697210000002</v>
      </c>
      <c r="AV3" s="11">
        <v>4</v>
      </c>
      <c r="AW3" s="11">
        <f>(Y3+2*Z3)/(X3+Y3+Z3)</f>
        <v>9.393222220776154E-2</v>
      </c>
      <c r="AX3" s="11">
        <f t="shared" ref="AX3:AX45" si="0">(AW3-0.0128)/0.0402</f>
        <v>2.0182144827801376</v>
      </c>
      <c r="AY3" s="11">
        <f>(AS3+AT3+AV3)/(AV3+AT3+AS3+AR3+X3)</f>
        <v>3.8287835834117399E-2</v>
      </c>
      <c r="AZ3" s="11">
        <f>(AY3-0.08)/0.021</f>
        <v>-1.9862935317086952</v>
      </c>
      <c r="BA3" s="7">
        <f>SUM(AM3,AG3,AA3)/SUM(AM3,AG3,AA3,AU3)</f>
        <v>0.10141327020204777</v>
      </c>
    </row>
    <row r="4" spans="1:53" s="24" customFormat="1" ht="13.5" customHeight="1" x14ac:dyDescent="0.35">
      <c r="A4" s="15" t="s">
        <v>32</v>
      </c>
      <c r="B4" s="58" t="s">
        <v>34</v>
      </c>
      <c r="C4" s="58">
        <v>1</v>
      </c>
      <c r="D4" s="59" t="s">
        <v>3</v>
      </c>
      <c r="E4" s="58">
        <v>0</v>
      </c>
      <c r="F4" s="24">
        <v>-72</v>
      </c>
      <c r="G4" s="24">
        <v>3</v>
      </c>
      <c r="H4" s="17">
        <v>-24.660958201798248</v>
      </c>
      <c r="I4" s="18">
        <v>1.3101958563942866</v>
      </c>
      <c r="J4" s="16">
        <v>27.843137250000002</v>
      </c>
      <c r="K4" s="104">
        <v>15.007178306395636</v>
      </c>
      <c r="L4" s="25">
        <v>39.37078771207095</v>
      </c>
      <c r="M4" s="25">
        <v>0.70211125047886158</v>
      </c>
      <c r="N4" s="25">
        <v>0.74106801661878208</v>
      </c>
      <c r="O4" s="105">
        <f>K4/(K4+M4*$I$71)</f>
        <v>0.70502163481243174</v>
      </c>
      <c r="P4" s="16">
        <v>0.1059329168</v>
      </c>
      <c r="Q4" s="16">
        <v>7.5195428049999999E-2</v>
      </c>
      <c r="R4" s="16"/>
      <c r="S4" s="16">
        <v>0.28929719809999999</v>
      </c>
      <c r="T4" s="18">
        <v>4.935270101E-2</v>
      </c>
      <c r="U4" s="19">
        <v>-200.8770259778174</v>
      </c>
      <c r="V4" s="20">
        <v>3</v>
      </c>
      <c r="W4" s="22">
        <v>32.708268968030616</v>
      </c>
      <c r="X4" s="16">
        <v>30.460488484602994</v>
      </c>
      <c r="Y4" s="16">
        <v>2.3343516715469503</v>
      </c>
      <c r="Z4" s="16">
        <v>0.54281855047691596</v>
      </c>
      <c r="AA4" s="21">
        <v>5.1564521708460394</v>
      </c>
      <c r="AB4" s="21">
        <v>8.8238648125033325</v>
      </c>
      <c r="AC4" s="21">
        <v>0.37992842726470011</v>
      </c>
      <c r="AD4" s="21">
        <v>0.50292388834483492</v>
      </c>
      <c r="AE4" s="21">
        <v>0.12567400864554545</v>
      </c>
      <c r="AF4" s="21">
        <v>0</v>
      </c>
      <c r="AG4" s="21">
        <v>10.050401616864884</v>
      </c>
      <c r="AH4" s="21">
        <v>9.7601665574143333</v>
      </c>
      <c r="AI4" s="21">
        <v>0.89098416322777607</v>
      </c>
      <c r="AJ4" s="21">
        <v>2.1003813012208679</v>
      </c>
      <c r="AK4" s="21">
        <v>0.13772494098141969</v>
      </c>
      <c r="AL4" s="21">
        <v>0.34376044000623401</v>
      </c>
      <c r="AM4" s="21">
        <v>34.391963383507424</v>
      </c>
      <c r="AN4" s="21">
        <v>2.6220195786049425</v>
      </c>
      <c r="AO4" s="21">
        <v>0.62805611137696093</v>
      </c>
      <c r="AP4" s="23">
        <f t="shared" ref="AP4" si="1">SUM(AA4:AO4)</f>
        <v>75.914301400809308</v>
      </c>
      <c r="AQ4" s="21">
        <v>301.77537150431988</v>
      </c>
      <c r="AR4" s="21">
        <v>14.04695155038303</v>
      </c>
      <c r="AS4" s="21">
        <v>4.3927471194362768</v>
      </c>
      <c r="AT4" s="21">
        <v>1.5895686092712891</v>
      </c>
      <c r="AU4" s="21">
        <v>221.9013615917043</v>
      </c>
      <c r="AV4" s="21">
        <v>3.7128719990150558</v>
      </c>
      <c r="AW4" s="21">
        <f t="shared" ref="AW4:AW50" si="2">(Y4+2*Z4)/(X4+Y4+Z4)</f>
        <v>0.10258635144707859</v>
      </c>
      <c r="AX4" s="21">
        <f t="shared" si="0"/>
        <v>2.2334913295293179</v>
      </c>
      <c r="AY4" s="21">
        <f t="shared" ref="AY4:AY45" si="3">(AS4+AT4+AV4)/(AV4+AT4+AS4+AR4+X4)</f>
        <v>0.17886933028720983</v>
      </c>
      <c r="AZ4" s="21">
        <f t="shared" ref="AZ4:AZ45" si="4">(AY4-0.08)/0.021</f>
        <v>4.7080633470099915</v>
      </c>
      <c r="BA4" s="16">
        <f t="shared" ref="BA4:BA50" si="5">SUM(AM4,AG4,AA4)/SUM(AM4,AG4,AA4,AU4)</f>
        <v>0.18268428918615429</v>
      </c>
    </row>
    <row r="5" spans="1:53" s="24" customFormat="1" ht="13.5" customHeight="1" x14ac:dyDescent="0.35">
      <c r="A5" s="15" t="s">
        <v>32</v>
      </c>
      <c r="B5" s="58" t="s">
        <v>34</v>
      </c>
      <c r="C5" s="58">
        <v>1</v>
      </c>
      <c r="D5" s="59" t="s">
        <v>8</v>
      </c>
      <c r="E5" s="58">
        <v>2</v>
      </c>
      <c r="F5" s="24">
        <v>86</v>
      </c>
      <c r="G5" s="24">
        <v>329</v>
      </c>
      <c r="H5" s="17">
        <v>-24.430894752272199</v>
      </c>
      <c r="I5" s="18">
        <v>1.2213544604790265</v>
      </c>
      <c r="J5" s="16" t="s">
        <v>48</v>
      </c>
      <c r="K5" s="104"/>
      <c r="L5" s="25"/>
      <c r="M5" s="25"/>
      <c r="N5" s="25"/>
      <c r="O5" s="105"/>
      <c r="P5" s="16"/>
      <c r="Q5" s="16"/>
      <c r="R5" s="16"/>
      <c r="S5" s="16"/>
      <c r="T5" s="18"/>
      <c r="U5" s="19"/>
      <c r="V5" s="20"/>
      <c r="W5" s="22"/>
      <c r="X5" s="16"/>
      <c r="Y5" s="16"/>
      <c r="Z5" s="16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3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16"/>
    </row>
    <row r="6" spans="1:53" s="24" customFormat="1" ht="13.5" customHeight="1" x14ac:dyDescent="0.35">
      <c r="A6" s="15" t="s">
        <v>32</v>
      </c>
      <c r="B6" s="58" t="s">
        <v>34</v>
      </c>
      <c r="C6" s="58">
        <v>1</v>
      </c>
      <c r="D6" s="59" t="s">
        <v>9</v>
      </c>
      <c r="E6" s="58">
        <v>4</v>
      </c>
      <c r="F6" s="58">
        <v>242</v>
      </c>
      <c r="G6" s="58">
        <v>658</v>
      </c>
      <c r="H6" s="17">
        <v>-24.330747890733004</v>
      </c>
      <c r="I6" s="18">
        <v>1.2359131018234344</v>
      </c>
      <c r="J6" s="16" t="s">
        <v>48</v>
      </c>
      <c r="K6" s="104"/>
      <c r="L6" s="25"/>
      <c r="M6" s="25"/>
      <c r="N6" s="25"/>
      <c r="O6" s="105"/>
      <c r="P6" s="16"/>
      <c r="Q6" s="16"/>
      <c r="R6" s="16"/>
      <c r="S6" s="16"/>
      <c r="T6" s="18"/>
      <c r="U6" s="19"/>
      <c r="V6" s="20"/>
      <c r="W6" s="22"/>
      <c r="X6" s="16"/>
      <c r="Y6" s="16"/>
      <c r="Z6" s="16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3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16"/>
    </row>
    <row r="7" spans="1:53" s="24" customFormat="1" ht="13.5" customHeight="1" x14ac:dyDescent="0.35">
      <c r="A7" s="15" t="s">
        <v>32</v>
      </c>
      <c r="B7" s="58" t="s">
        <v>34</v>
      </c>
      <c r="C7" s="58">
        <v>1</v>
      </c>
      <c r="D7" s="59" t="s">
        <v>10</v>
      </c>
      <c r="E7" s="58">
        <v>6</v>
      </c>
      <c r="F7" s="58">
        <v>437</v>
      </c>
      <c r="G7" s="58">
        <v>856</v>
      </c>
      <c r="H7" s="17">
        <v>-24.415214124595376</v>
      </c>
      <c r="I7" s="18">
        <v>1.2093254061902954</v>
      </c>
      <c r="J7" s="16" t="s">
        <v>48</v>
      </c>
      <c r="K7" s="104"/>
      <c r="L7" s="25"/>
      <c r="M7" s="25"/>
      <c r="N7" s="25"/>
      <c r="O7" s="105"/>
      <c r="P7" s="16"/>
      <c r="Q7" s="16"/>
      <c r="R7" s="16"/>
      <c r="S7" s="16"/>
      <c r="T7" s="18"/>
      <c r="U7" s="19"/>
      <c r="V7" s="20"/>
      <c r="W7" s="22"/>
      <c r="X7" s="16"/>
      <c r="Y7" s="16"/>
      <c r="Z7" s="16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1"/>
      <c r="AM7" s="21"/>
      <c r="AN7" s="21"/>
      <c r="AO7" s="21"/>
      <c r="AP7" s="23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16"/>
    </row>
    <row r="8" spans="1:53" s="24" customFormat="1" ht="13.5" customHeight="1" x14ac:dyDescent="0.35">
      <c r="A8" s="15" t="s">
        <v>32</v>
      </c>
      <c r="B8" s="58" t="s">
        <v>34</v>
      </c>
      <c r="C8" s="58">
        <v>1</v>
      </c>
      <c r="D8" s="59" t="s">
        <v>11</v>
      </c>
      <c r="E8" s="58">
        <v>8</v>
      </c>
      <c r="F8" s="58">
        <v>654</v>
      </c>
      <c r="G8" s="58">
        <v>919.5</v>
      </c>
      <c r="H8" s="17">
        <v>-24.537259200019701</v>
      </c>
      <c r="I8" s="18">
        <v>1.2075925350819035</v>
      </c>
      <c r="J8" s="16" t="s">
        <v>48</v>
      </c>
      <c r="K8" s="104"/>
      <c r="L8" s="25"/>
      <c r="M8" s="25"/>
      <c r="N8" s="25"/>
      <c r="O8" s="105"/>
      <c r="P8" s="16"/>
      <c r="Q8" s="16"/>
      <c r="R8" s="16"/>
      <c r="S8" s="16"/>
      <c r="T8" s="18"/>
      <c r="U8" s="19"/>
      <c r="V8" s="20"/>
      <c r="W8" s="22"/>
      <c r="X8" s="16"/>
      <c r="Y8" s="16"/>
      <c r="Z8" s="16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3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16"/>
    </row>
    <row r="9" spans="1:53" s="24" customFormat="1" ht="13.5" customHeight="1" x14ac:dyDescent="0.35">
      <c r="A9" s="15" t="s">
        <v>32</v>
      </c>
      <c r="B9" s="58" t="s">
        <v>34</v>
      </c>
      <c r="C9" s="58">
        <v>1</v>
      </c>
      <c r="D9" s="59" t="s">
        <v>4</v>
      </c>
      <c r="E9" s="58">
        <v>10</v>
      </c>
      <c r="F9" s="58">
        <v>831</v>
      </c>
      <c r="G9" s="58">
        <v>1132</v>
      </c>
      <c r="H9" s="17">
        <v>-24.797812036955477</v>
      </c>
      <c r="I9" s="18">
        <v>1.1861337162880765</v>
      </c>
      <c r="J9" s="16">
        <v>0.98039215700000004</v>
      </c>
      <c r="K9" s="104">
        <v>17.875114890397796</v>
      </c>
      <c r="L9" s="25">
        <v>51.269033817882544</v>
      </c>
      <c r="M9" s="25">
        <v>0.68751599189810131</v>
      </c>
      <c r="N9" s="25">
        <v>0.7855755037488743</v>
      </c>
      <c r="O9" s="105">
        <f>K9/(K9+$H$71*M9)</f>
        <v>0.84432442222899884</v>
      </c>
      <c r="P9" s="16">
        <v>6.0157231450000001E-2</v>
      </c>
      <c r="Q9" s="16">
        <v>7.5939937240000005E-2</v>
      </c>
      <c r="R9" s="16">
        <v>4.6951666879999999E-2</v>
      </c>
      <c r="S9" s="16">
        <v>0.29216152680000002</v>
      </c>
      <c r="T9" s="18">
        <v>4.9841341609999999E-2</v>
      </c>
      <c r="U9" s="19">
        <v>-228.76192786760788</v>
      </c>
      <c r="V9" s="20">
        <v>3</v>
      </c>
      <c r="W9" s="22">
        <v>27.405646287560064</v>
      </c>
      <c r="X9" s="16">
        <v>17.797223633851566</v>
      </c>
      <c r="Y9" s="16">
        <v>1.287540680266275</v>
      </c>
      <c r="Z9" s="16">
        <v>0.31546880950667866</v>
      </c>
      <c r="AA9" s="21">
        <v>5.1112322976259357</v>
      </c>
      <c r="AB9" s="21">
        <v>6.0200996398387412</v>
      </c>
      <c r="AC9" s="21">
        <v>0.12879999566010883</v>
      </c>
      <c r="AD9" s="21">
        <v>0.38729152339496381</v>
      </c>
      <c r="AE9" s="21">
        <v>0</v>
      </c>
      <c r="AF9" s="21">
        <v>0</v>
      </c>
      <c r="AG9" s="21">
        <v>2.416441911237079</v>
      </c>
      <c r="AH9" s="21">
        <v>2.3005016529517395</v>
      </c>
      <c r="AI9" s="21">
        <v>0.2816939880612504</v>
      </c>
      <c r="AJ9" s="21">
        <v>0.9302687188732669</v>
      </c>
      <c r="AK9" s="21">
        <v>5.2947357069296264E-2</v>
      </c>
      <c r="AL9" s="21">
        <v>0.252318313469866</v>
      </c>
      <c r="AM9" s="21">
        <v>5.1184636485446591</v>
      </c>
      <c r="AN9" s="21">
        <v>5.1184636485446591</v>
      </c>
      <c r="AO9" s="21">
        <v>0.57520308497102834</v>
      </c>
      <c r="AP9" s="23">
        <f t="shared" ref="AP9" si="6">SUM(AA9:AO9)</f>
        <v>28.693725780242595</v>
      </c>
      <c r="AQ9" s="21">
        <v>114.8366667825844</v>
      </c>
      <c r="AR9" s="21">
        <v>5.7077061806916447</v>
      </c>
      <c r="AS9" s="21">
        <v>1.788705718439918</v>
      </c>
      <c r="AT9" s="21">
        <v>0.55169894313058865</v>
      </c>
      <c r="AU9" s="21">
        <v>78.844130494909066</v>
      </c>
      <c r="AV9" s="21">
        <v>1.3539016079376149</v>
      </c>
      <c r="AW9" s="21">
        <f t="shared" si="2"/>
        <v>9.8889445660496553E-2</v>
      </c>
      <c r="AX9" s="21">
        <f t="shared" si="0"/>
        <v>2.1415284990173271</v>
      </c>
      <c r="AY9" s="21">
        <f t="shared" si="3"/>
        <v>0.1358238980716937</v>
      </c>
      <c r="AZ9" s="21">
        <f t="shared" si="4"/>
        <v>2.6582808605568427</v>
      </c>
      <c r="BA9" s="16">
        <f t="shared" si="5"/>
        <v>0.13822385795950551</v>
      </c>
    </row>
    <row r="10" spans="1:53" s="24" customFormat="1" ht="13.5" customHeight="1" x14ac:dyDescent="0.35">
      <c r="A10" s="15" t="s">
        <v>32</v>
      </c>
      <c r="B10" s="58" t="s">
        <v>34</v>
      </c>
      <c r="C10" s="58">
        <v>1</v>
      </c>
      <c r="D10" s="59" t="s">
        <v>12</v>
      </c>
      <c r="E10" s="60">
        <v>12</v>
      </c>
      <c r="F10" s="24">
        <v>1029</v>
      </c>
      <c r="G10" s="24">
        <v>1182</v>
      </c>
      <c r="H10" s="17">
        <v>-24.619811793071818</v>
      </c>
      <c r="I10" s="18">
        <v>1.1811508049628285</v>
      </c>
      <c r="J10" s="16" t="s">
        <v>48</v>
      </c>
      <c r="K10" s="104"/>
      <c r="L10" s="25"/>
      <c r="M10" s="25"/>
      <c r="N10" s="25"/>
      <c r="O10" s="105"/>
      <c r="P10" s="16"/>
      <c r="Q10" s="16"/>
      <c r="R10" s="16"/>
      <c r="S10" s="16"/>
      <c r="T10" s="18"/>
      <c r="U10" s="19"/>
      <c r="V10" s="20"/>
      <c r="W10" s="22"/>
      <c r="X10" s="16"/>
      <c r="Y10" s="16"/>
      <c r="Z10" s="16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3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16"/>
    </row>
    <row r="11" spans="1:53" s="24" customFormat="1" ht="13.5" customHeight="1" x14ac:dyDescent="0.35">
      <c r="A11" s="15" t="s">
        <v>32</v>
      </c>
      <c r="B11" s="58" t="s">
        <v>34</v>
      </c>
      <c r="C11" s="58">
        <v>1</v>
      </c>
      <c r="D11" s="59" t="s">
        <v>13</v>
      </c>
      <c r="E11" s="60">
        <v>14</v>
      </c>
      <c r="F11" s="58">
        <v>1213</v>
      </c>
      <c r="G11" s="58">
        <v>1340.5</v>
      </c>
      <c r="H11" s="17">
        <v>-24.896740813122797</v>
      </c>
      <c r="I11" s="18">
        <v>1.1603702798410509</v>
      </c>
      <c r="J11" s="16" t="s">
        <v>48</v>
      </c>
      <c r="K11" s="104"/>
      <c r="L11" s="25"/>
      <c r="M11" s="25"/>
      <c r="N11" s="25"/>
      <c r="O11" s="105"/>
      <c r="P11" s="16"/>
      <c r="Q11" s="16"/>
      <c r="R11" s="16"/>
      <c r="S11" s="16"/>
      <c r="T11" s="18"/>
      <c r="U11" s="19"/>
      <c r="V11" s="20"/>
      <c r="W11" s="22"/>
      <c r="X11" s="16">
        <v>7.2523774404498109</v>
      </c>
      <c r="Y11" s="16">
        <v>0.5646315347896248</v>
      </c>
      <c r="Z11" s="16">
        <v>0.15266026367514574</v>
      </c>
      <c r="AA11" s="21">
        <v>2.3165454969873913</v>
      </c>
      <c r="AB11" s="21">
        <v>2.8229885213013928</v>
      </c>
      <c r="AC11" s="21">
        <v>5.2056727031607866E-2</v>
      </c>
      <c r="AD11" s="21">
        <v>7.7767929334790292E-2</v>
      </c>
      <c r="AE11" s="21">
        <v>0</v>
      </c>
      <c r="AF11" s="21">
        <v>0</v>
      </c>
      <c r="AG11" s="21">
        <v>1.2544360281605327</v>
      </c>
      <c r="AH11" s="21">
        <v>1.2614981511615713</v>
      </c>
      <c r="AI11" s="21">
        <v>0.17393120900162723</v>
      </c>
      <c r="AJ11" s="21">
        <v>0.49595556021665066</v>
      </c>
      <c r="AK11" s="21">
        <v>2.6091795758328228E-2</v>
      </c>
      <c r="AL11" s="21">
        <v>0.12445405983267419</v>
      </c>
      <c r="AM11" s="21">
        <v>3.3419488414735228</v>
      </c>
      <c r="AN11" s="21">
        <v>0.34380275448169939</v>
      </c>
      <c r="AO11" s="21">
        <v>9.806624694256591E-2</v>
      </c>
      <c r="AP11" s="23">
        <f>SUM(AA11:AO11)</f>
        <v>12.389543321684352</v>
      </c>
      <c r="AQ11" s="21">
        <v>17.976147785284397</v>
      </c>
      <c r="AR11" s="21">
        <v>7.2523774404498109</v>
      </c>
      <c r="AS11" s="21">
        <v>0.5646315347896248</v>
      </c>
      <c r="AT11" s="21">
        <v>0.15266026367514574</v>
      </c>
      <c r="AU11" s="21">
        <v>26.527744417116896</v>
      </c>
      <c r="AV11" s="21">
        <v>0.33462622339651749</v>
      </c>
      <c r="AW11" s="21">
        <f t="shared" si="2"/>
        <v>0.10915786290001644</v>
      </c>
      <c r="AX11" s="21">
        <f t="shared" si="0"/>
        <v>2.3969617636820009</v>
      </c>
      <c r="AY11" s="21">
        <f t="shared" si="3"/>
        <v>6.7618444408804115E-2</v>
      </c>
      <c r="AZ11" s="21">
        <f t="shared" si="4"/>
        <v>-0.5895978852950422</v>
      </c>
      <c r="BA11" s="16">
        <f t="shared" si="5"/>
        <v>0.20672221512656475</v>
      </c>
    </row>
    <row r="12" spans="1:53" s="24" customFormat="1" ht="13.5" customHeight="1" x14ac:dyDescent="0.35">
      <c r="A12" s="15" t="s">
        <v>32</v>
      </c>
      <c r="B12" s="58" t="s">
        <v>34</v>
      </c>
      <c r="C12" s="58">
        <v>1</v>
      </c>
      <c r="D12" s="59" t="s">
        <v>5</v>
      </c>
      <c r="E12" s="60">
        <v>16</v>
      </c>
      <c r="F12" s="58">
        <v>1418</v>
      </c>
      <c r="G12" s="58">
        <v>1405</v>
      </c>
      <c r="H12" s="17">
        <v>-24.818645793210028</v>
      </c>
      <c r="I12" s="18">
        <v>1.1886609813738325</v>
      </c>
      <c r="J12" s="16" t="s">
        <v>48</v>
      </c>
      <c r="K12" s="104"/>
      <c r="L12" s="25"/>
      <c r="M12" s="25"/>
      <c r="N12" s="25"/>
      <c r="O12" s="105"/>
      <c r="P12" s="16"/>
      <c r="Q12" s="16"/>
      <c r="R12" s="16"/>
      <c r="S12" s="16"/>
      <c r="T12" s="18"/>
      <c r="U12" s="19"/>
      <c r="V12" s="20"/>
      <c r="W12" s="22"/>
      <c r="X12" s="16"/>
      <c r="Y12" s="16"/>
      <c r="Z12" s="16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3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16"/>
    </row>
    <row r="13" spans="1:53" s="24" customFormat="1" ht="13.5" customHeight="1" x14ac:dyDescent="0.35">
      <c r="A13" s="15" t="s">
        <v>32</v>
      </c>
      <c r="B13" s="58" t="s">
        <v>34</v>
      </c>
      <c r="C13" s="58">
        <v>1</v>
      </c>
      <c r="D13" s="59" t="s">
        <v>14</v>
      </c>
      <c r="E13" s="58">
        <v>20</v>
      </c>
      <c r="F13" s="24">
        <v>1814</v>
      </c>
      <c r="G13" s="24">
        <v>1514</v>
      </c>
      <c r="H13" s="17">
        <v>-25.417062890943455</v>
      </c>
      <c r="I13" s="18">
        <v>1.1513957343956731</v>
      </c>
      <c r="J13" s="16">
        <v>0.59405940599999996</v>
      </c>
      <c r="K13" s="104">
        <v>9.2914935157114371</v>
      </c>
      <c r="L13" s="25">
        <v>22.886035956447689</v>
      </c>
      <c r="M13" s="25">
        <v>0.41916010092822631</v>
      </c>
      <c r="N13" s="25">
        <v>0.23181247168950503</v>
      </c>
      <c r="O13" s="105">
        <f>K13/(K13+$H$71*M13)</f>
        <v>0.82219417793698879</v>
      </c>
      <c r="P13" s="16">
        <v>0.28748593290000002</v>
      </c>
      <c r="Q13" s="16">
        <v>0</v>
      </c>
      <c r="R13" s="16">
        <v>0</v>
      </c>
      <c r="S13" s="16">
        <v>3.411818665E-3</v>
      </c>
      <c r="T13" s="18">
        <v>3.4433086219999999E-4</v>
      </c>
      <c r="U13" s="19">
        <v>-211.76419278525378</v>
      </c>
      <c r="V13" s="20">
        <v>2</v>
      </c>
      <c r="W13" s="22">
        <v>30.637953717600588</v>
      </c>
      <c r="X13" s="16">
        <v>1.8038666860741865</v>
      </c>
      <c r="Y13" s="16">
        <v>0.62790866926045541</v>
      </c>
      <c r="Z13" s="16">
        <v>0.19335397349299951</v>
      </c>
      <c r="AA13" s="21">
        <v>3.1849313721247694</v>
      </c>
      <c r="AB13" s="21">
        <v>3.7058855926702519</v>
      </c>
      <c r="AC13" s="21">
        <v>0.12667340684587153</v>
      </c>
      <c r="AD13" s="21">
        <v>0.23323445988741015</v>
      </c>
      <c r="AE13" s="21">
        <v>5.0748041873035478E-2</v>
      </c>
      <c r="AF13" s="21">
        <v>0</v>
      </c>
      <c r="AG13" s="21">
        <v>2.9166846973016991</v>
      </c>
      <c r="AH13" s="21">
        <v>2.8808365165599907</v>
      </c>
      <c r="AI13" s="21">
        <v>0.23323445988741015</v>
      </c>
      <c r="AJ13" s="21">
        <v>0.55754001817488008</v>
      </c>
      <c r="AK13" s="21">
        <v>4.3568570832857978E-2</v>
      </c>
      <c r="AL13" s="21">
        <v>0.13006644452924307</v>
      </c>
      <c r="AM13" s="21">
        <v>10.197455123388554</v>
      </c>
      <c r="AN13" s="21">
        <v>0.72802786814950615</v>
      </c>
      <c r="AO13" s="21">
        <v>0.18794478298327674</v>
      </c>
      <c r="AP13" s="23">
        <f t="shared" ref="AP13:AP60" si="7">SUM(AA13:AO13)</f>
        <v>25.176831355208758</v>
      </c>
      <c r="AQ13" s="21">
        <v>30.32106987887347</v>
      </c>
      <c r="AR13" s="21">
        <v>5.9648618984488406</v>
      </c>
      <c r="AS13" s="21">
        <v>0.66980530848121733</v>
      </c>
      <c r="AT13" s="21">
        <v>0.19173121634008269</v>
      </c>
      <c r="AU13" s="21">
        <v>22.010733800949659</v>
      </c>
      <c r="AV13" s="21">
        <v>0.31629012144124441</v>
      </c>
      <c r="AW13" s="21">
        <f>(Y13+2*Z13)/(X13+Y13+Z13)</f>
        <v>0.38650157350517012</v>
      </c>
      <c r="AX13" s="21">
        <f t="shared" si="0"/>
        <v>9.2960590424171681</v>
      </c>
      <c r="AY13" s="21">
        <f t="shared" si="3"/>
        <v>0.13165141396652649</v>
      </c>
      <c r="AZ13" s="21">
        <f t="shared" si="4"/>
        <v>2.4595911412631661</v>
      </c>
      <c r="BA13" s="16">
        <f t="shared" si="5"/>
        <v>0.42545429806985091</v>
      </c>
    </row>
    <row r="14" spans="1:53" s="24" customFormat="1" ht="13.5" customHeight="1" x14ac:dyDescent="0.35">
      <c r="A14" s="15" t="s">
        <v>32</v>
      </c>
      <c r="B14" s="58" t="s">
        <v>34</v>
      </c>
      <c r="C14" s="58">
        <v>1</v>
      </c>
      <c r="D14" s="59" t="s">
        <v>15</v>
      </c>
      <c r="E14" s="58">
        <v>22</v>
      </c>
      <c r="F14" s="58">
        <v>2088</v>
      </c>
      <c r="G14" s="58">
        <v>1476</v>
      </c>
      <c r="H14" s="17">
        <v>-25.138099926516613</v>
      </c>
      <c r="I14" s="18">
        <v>1.2135130248997548</v>
      </c>
      <c r="J14" s="16" t="s">
        <v>48</v>
      </c>
      <c r="K14" s="104"/>
      <c r="L14" s="25"/>
      <c r="M14" s="25"/>
      <c r="N14" s="25"/>
      <c r="O14" s="105"/>
      <c r="P14" s="16"/>
      <c r="Q14" s="16"/>
      <c r="R14" s="16"/>
      <c r="S14" s="16"/>
      <c r="T14" s="18"/>
      <c r="U14" s="19"/>
      <c r="V14" s="20"/>
      <c r="W14" s="22"/>
      <c r="X14" s="16">
        <v>20.51910826361199</v>
      </c>
      <c r="Y14" s="16">
        <v>1.4074478592369237</v>
      </c>
      <c r="Z14" s="16">
        <v>0.37338587038885435</v>
      </c>
      <c r="AA14" s="21">
        <v>4.6539975020511397</v>
      </c>
      <c r="AB14" s="21">
        <v>5.711183808274586</v>
      </c>
      <c r="AC14" s="21">
        <v>0.13515314307812101</v>
      </c>
      <c r="AD14" s="21">
        <v>0.18734616449881636</v>
      </c>
      <c r="AE14" s="21">
        <v>0</v>
      </c>
      <c r="AF14" s="21">
        <v>0</v>
      </c>
      <c r="AG14" s="21">
        <v>2.9282310027853695</v>
      </c>
      <c r="AH14" s="21">
        <v>2.5906420982770424</v>
      </c>
      <c r="AI14" s="21">
        <v>0.40833363817367535</v>
      </c>
      <c r="AJ14" s="21">
        <v>0.93908244798988283</v>
      </c>
      <c r="AK14" s="21">
        <v>5.8855960325464973E-2</v>
      </c>
      <c r="AL14" s="21">
        <v>0.24613680189384241</v>
      </c>
      <c r="AM14" s="21">
        <v>5.692697418960373</v>
      </c>
      <c r="AN14" s="21">
        <v>0.67713749692982228</v>
      </c>
      <c r="AO14" s="21">
        <v>0.20557126209127441</v>
      </c>
      <c r="AP14" s="23">
        <f t="shared" si="7"/>
        <v>24.434368745329415</v>
      </c>
      <c r="AQ14" s="21">
        <v>57.366009605083697</v>
      </c>
      <c r="AR14" s="21">
        <v>20.51910826361199</v>
      </c>
      <c r="AS14" s="21">
        <v>1.4074478592369237</v>
      </c>
      <c r="AT14" s="21">
        <v>0.37338587038885435</v>
      </c>
      <c r="AU14" s="21">
        <v>66.620635775017377</v>
      </c>
      <c r="AV14" s="21">
        <v>0.56857078654034088</v>
      </c>
      <c r="AW14" s="21">
        <f t="shared" si="2"/>
        <v>9.6602027066612001E-2</v>
      </c>
      <c r="AX14" s="21">
        <f t="shared" si="0"/>
        <v>2.0846275389704476</v>
      </c>
      <c r="AY14" s="21">
        <f t="shared" si="3"/>
        <v>5.4149189553780334E-2</v>
      </c>
      <c r="AZ14" s="21">
        <f t="shared" si="4"/>
        <v>-1.2309909736295079</v>
      </c>
      <c r="BA14" s="16">
        <f t="shared" si="5"/>
        <v>0.16615348389238369</v>
      </c>
    </row>
    <row r="15" spans="1:53" s="24" customFormat="1" ht="13.5" customHeight="1" x14ac:dyDescent="0.35">
      <c r="A15" s="15" t="s">
        <v>32</v>
      </c>
      <c r="B15" s="58" t="s">
        <v>34</v>
      </c>
      <c r="C15" s="58">
        <v>1</v>
      </c>
      <c r="D15" s="59" t="s">
        <v>16</v>
      </c>
      <c r="E15" s="58">
        <v>24</v>
      </c>
      <c r="F15" s="58">
        <v>2353</v>
      </c>
      <c r="G15" s="58">
        <v>1563.5</v>
      </c>
      <c r="H15" s="17">
        <v>-25.093167900752526</v>
      </c>
      <c r="I15" s="18">
        <v>1.1149759317348982</v>
      </c>
      <c r="J15" s="16" t="s">
        <v>48</v>
      </c>
      <c r="K15" s="104"/>
      <c r="L15" s="25"/>
      <c r="M15" s="25"/>
      <c r="N15" s="25"/>
      <c r="O15" s="105"/>
      <c r="P15" s="16"/>
      <c r="Q15" s="16"/>
      <c r="R15" s="16"/>
      <c r="S15" s="16"/>
      <c r="T15" s="18"/>
      <c r="U15" s="19"/>
      <c r="V15" s="20"/>
      <c r="W15" s="22"/>
      <c r="X15" s="16"/>
      <c r="Y15" s="16"/>
      <c r="Z15" s="16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3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16"/>
    </row>
    <row r="16" spans="1:53" s="24" customFormat="1" ht="13.5" customHeight="1" x14ac:dyDescent="0.35">
      <c r="A16" s="15" t="s">
        <v>32</v>
      </c>
      <c r="B16" s="58" t="s">
        <v>34</v>
      </c>
      <c r="C16" s="58">
        <v>1</v>
      </c>
      <c r="D16" s="59" t="s">
        <v>17</v>
      </c>
      <c r="E16" s="58">
        <v>26</v>
      </c>
      <c r="F16" s="58">
        <v>2554</v>
      </c>
      <c r="G16" s="58">
        <v>1600</v>
      </c>
      <c r="H16" s="17">
        <v>-24.899273294147445</v>
      </c>
      <c r="I16" s="18">
        <v>1.2055848934359383</v>
      </c>
      <c r="J16" s="16" t="s">
        <v>48</v>
      </c>
      <c r="K16" s="104"/>
      <c r="L16" s="25"/>
      <c r="M16" s="25"/>
      <c r="N16" s="25"/>
      <c r="O16" s="105"/>
      <c r="P16" s="16"/>
      <c r="Q16" s="16"/>
      <c r="R16" s="16"/>
      <c r="S16" s="16"/>
      <c r="T16" s="18"/>
      <c r="U16" s="19"/>
      <c r="V16" s="20"/>
      <c r="W16" s="22"/>
      <c r="X16" s="16"/>
      <c r="Y16" s="16"/>
      <c r="Z16" s="16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3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16"/>
    </row>
    <row r="17" spans="1:53" s="24" customFormat="1" ht="13.5" customHeight="1" x14ac:dyDescent="0.35">
      <c r="A17" s="15" t="s">
        <v>32</v>
      </c>
      <c r="B17" s="58" t="s">
        <v>34</v>
      </c>
      <c r="C17" s="58">
        <v>1</v>
      </c>
      <c r="D17" s="59" t="s">
        <v>18</v>
      </c>
      <c r="E17" s="58">
        <v>28</v>
      </c>
      <c r="F17" s="58">
        <v>2753</v>
      </c>
      <c r="G17" s="58">
        <v>1583.5</v>
      </c>
      <c r="H17" s="17">
        <v>-24.852629778626341</v>
      </c>
      <c r="I17" s="18">
        <v>1.1752373856806402</v>
      </c>
      <c r="J17" s="16" t="s">
        <v>48</v>
      </c>
      <c r="K17" s="104"/>
      <c r="L17" s="25"/>
      <c r="M17" s="25"/>
      <c r="N17" s="25"/>
      <c r="O17" s="105"/>
      <c r="P17" s="16"/>
      <c r="Q17" s="16"/>
      <c r="R17" s="16"/>
      <c r="S17" s="16"/>
      <c r="T17" s="18"/>
      <c r="U17" s="19"/>
      <c r="V17" s="20"/>
      <c r="W17" s="22"/>
      <c r="X17" s="16"/>
      <c r="Y17" s="16"/>
      <c r="Z17" s="16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3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16"/>
    </row>
    <row r="18" spans="1:53" s="24" customFormat="1" ht="13.5" customHeight="1" x14ac:dyDescent="0.35">
      <c r="A18" s="15" t="s">
        <v>32</v>
      </c>
      <c r="B18" s="58" t="s">
        <v>34</v>
      </c>
      <c r="C18" s="58">
        <v>1</v>
      </c>
      <c r="D18" s="59" t="s">
        <v>19</v>
      </c>
      <c r="E18" s="58">
        <v>30</v>
      </c>
      <c r="F18" s="24">
        <v>2963</v>
      </c>
      <c r="G18" s="24">
        <v>1645</v>
      </c>
      <c r="H18" s="17">
        <v>-25.419797996293685</v>
      </c>
      <c r="I18" s="18">
        <v>1.1906851075858604</v>
      </c>
      <c r="J18" s="16">
        <v>2.1568627450000002</v>
      </c>
      <c r="K18" s="104">
        <v>31.759064987741333</v>
      </c>
      <c r="L18" s="25">
        <v>97.767334997556148</v>
      </c>
      <c r="M18" s="25">
        <v>3.1473821468658034</v>
      </c>
      <c r="N18" s="25">
        <v>1.6290793365731566</v>
      </c>
      <c r="O18" s="105">
        <f>K18/(K18+$H$71*M18)</f>
        <v>0.67793325741867339</v>
      </c>
      <c r="P18" s="16">
        <v>9.8802922299999998E-2</v>
      </c>
      <c r="Q18" s="16">
        <v>3.9291505359999999E-2</v>
      </c>
      <c r="R18" s="16">
        <v>6.9366886779999998E-2</v>
      </c>
      <c r="S18" s="16">
        <v>2.1947870049999998E-2</v>
      </c>
      <c r="T18" s="18">
        <v>1.0029400169999999E-2</v>
      </c>
      <c r="U18" s="19">
        <v>-230.9106573655244</v>
      </c>
      <c r="V18" s="20">
        <v>2</v>
      </c>
      <c r="W18" s="22">
        <v>26.997041594781141</v>
      </c>
      <c r="X18" s="16">
        <v>60.440875621753577</v>
      </c>
      <c r="Y18" s="16">
        <v>3.6963149776331332</v>
      </c>
      <c r="Z18" s="16">
        <v>0</v>
      </c>
      <c r="AA18" s="21">
        <v>11.732580832134859</v>
      </c>
      <c r="AB18" s="21">
        <v>13.629589138605358</v>
      </c>
      <c r="AC18" s="21">
        <v>0.65042899758421135</v>
      </c>
      <c r="AD18" s="21">
        <v>0.62521928080792555</v>
      </c>
      <c r="AE18" s="21">
        <v>0.19879473513563101</v>
      </c>
      <c r="AF18" s="21">
        <v>0.11167426574376205</v>
      </c>
      <c r="AG18" s="21">
        <v>6.987632143457482</v>
      </c>
      <c r="AH18" s="21">
        <v>1.4491214343535237</v>
      </c>
      <c r="AI18" s="21">
        <v>0.95030157858426212</v>
      </c>
      <c r="AJ18" s="21">
        <v>2.9691229517771212</v>
      </c>
      <c r="AK18" s="21">
        <v>0.14268048859608004</v>
      </c>
      <c r="AL18" s="21">
        <v>0.7800419242369564</v>
      </c>
      <c r="AM18" s="21">
        <v>14.06607113078501</v>
      </c>
      <c r="AN18" s="21">
        <v>1.8644156714289459</v>
      </c>
      <c r="AO18" s="21">
        <v>0.61540589771429266</v>
      </c>
      <c r="AP18" s="23">
        <f t="shared" si="7"/>
        <v>56.773080470945416</v>
      </c>
      <c r="AQ18" s="21">
        <v>454.05628675056062</v>
      </c>
      <c r="AR18" s="21">
        <v>22.533754661631541</v>
      </c>
      <c r="AS18" s="21">
        <v>7.1504682023039043</v>
      </c>
      <c r="AT18" s="21">
        <v>1.9933625083483919</v>
      </c>
      <c r="AU18" s="21">
        <v>366.07353623333722</v>
      </c>
      <c r="AV18" s="21">
        <v>5.7970603033672443</v>
      </c>
      <c r="AW18" s="21">
        <f t="shared" si="2"/>
        <v>5.7631382713986191E-2</v>
      </c>
      <c r="AX18" s="21">
        <f t="shared" si="0"/>
        <v>1.1152085252235371</v>
      </c>
      <c r="AY18" s="21">
        <f t="shared" si="3"/>
        <v>0.15258960802178317</v>
      </c>
      <c r="AZ18" s="21">
        <f t="shared" si="4"/>
        <v>3.4566480010372937</v>
      </c>
      <c r="BA18" s="16">
        <f t="shared" si="5"/>
        <v>8.220001723526027E-2</v>
      </c>
    </row>
    <row r="19" spans="1:53" s="24" customFormat="1" ht="13.5" customHeight="1" x14ac:dyDescent="0.35">
      <c r="A19" s="15" t="s">
        <v>32</v>
      </c>
      <c r="B19" s="58" t="s">
        <v>34</v>
      </c>
      <c r="C19" s="58">
        <v>1</v>
      </c>
      <c r="D19" s="59" t="s">
        <v>20</v>
      </c>
      <c r="E19" s="60">
        <v>32</v>
      </c>
      <c r="F19" s="58">
        <v>3181</v>
      </c>
      <c r="G19" s="58">
        <v>1524.5</v>
      </c>
      <c r="H19" s="17">
        <v>-25.218184047554473</v>
      </c>
      <c r="I19" s="18">
        <v>1.1486933402363591</v>
      </c>
      <c r="J19" s="16" t="s">
        <v>48</v>
      </c>
      <c r="K19" s="104"/>
      <c r="L19" s="25"/>
      <c r="M19" s="25"/>
      <c r="N19" s="25"/>
      <c r="O19" s="105"/>
      <c r="P19" s="16"/>
      <c r="Q19" s="16"/>
      <c r="R19" s="16"/>
      <c r="S19" s="16"/>
      <c r="T19" s="18"/>
      <c r="U19" s="19"/>
      <c r="V19" s="20"/>
      <c r="W19" s="22"/>
      <c r="X19" s="16"/>
      <c r="Y19" s="16"/>
      <c r="Z19" s="16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3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16"/>
    </row>
    <row r="20" spans="1:53" s="24" customFormat="1" ht="13.5" customHeight="1" x14ac:dyDescent="0.35">
      <c r="A20" s="15" t="s">
        <v>32</v>
      </c>
      <c r="B20" s="58" t="s">
        <v>34</v>
      </c>
      <c r="C20" s="58">
        <v>1</v>
      </c>
      <c r="D20" s="59" t="s">
        <v>21</v>
      </c>
      <c r="E20" s="24">
        <v>40</v>
      </c>
      <c r="F20" s="24">
        <v>4091</v>
      </c>
      <c r="G20" s="24">
        <v>1326.5</v>
      </c>
      <c r="H20" s="17">
        <v>-25.718385412794085</v>
      </c>
      <c r="I20" s="18">
        <v>1.016932656740817</v>
      </c>
      <c r="J20" s="16">
        <v>1.9607843140000001</v>
      </c>
      <c r="K20" s="104">
        <v>29.364514951349982</v>
      </c>
      <c r="L20" s="25">
        <v>94.452184581483763</v>
      </c>
      <c r="M20" s="25">
        <v>4.9119463027470296</v>
      </c>
      <c r="N20" s="25">
        <v>2.489336299154822</v>
      </c>
      <c r="O20" s="105">
        <f>K20/(K20+$H$71*M20)</f>
        <v>0.55497672761397498</v>
      </c>
      <c r="P20" s="16">
        <v>9.6008661889999999E-2</v>
      </c>
      <c r="Q20" s="16">
        <v>3.9167170199999997E-2</v>
      </c>
      <c r="R20" s="16">
        <v>7.2282701719999995E-2</v>
      </c>
      <c r="S20" s="16">
        <v>2.2558137589999999E-2</v>
      </c>
      <c r="T20" s="18">
        <v>1.300626142E-2</v>
      </c>
      <c r="U20" s="19">
        <v>-223.24554483884884</v>
      </c>
      <c r="V20" s="20">
        <v>2.4153963128941043</v>
      </c>
      <c r="W20" s="22">
        <v>28.454647567108058</v>
      </c>
      <c r="X20" s="16">
        <v>33.584844270477717</v>
      </c>
      <c r="Y20" s="16">
        <v>2.6027093518641564</v>
      </c>
      <c r="Z20" s="16">
        <v>0.4917923650163869</v>
      </c>
      <c r="AA20" s="21">
        <v>7.9892974591816328</v>
      </c>
      <c r="AB20" s="21">
        <v>8.3187525346134166</v>
      </c>
      <c r="AC20" s="21">
        <v>0.45246019049815717</v>
      </c>
      <c r="AD20" s="21">
        <v>0.30135659193217068</v>
      </c>
      <c r="AE20" s="21">
        <v>0.13632017523311069</v>
      </c>
      <c r="AF20" s="21">
        <v>0.12022995620221474</v>
      </c>
      <c r="AG20" s="21">
        <v>5.7621231750536301</v>
      </c>
      <c r="AH20" s="21">
        <v>4.1751267194561184</v>
      </c>
      <c r="AI20" s="21">
        <v>0.88009126273393046</v>
      </c>
      <c r="AJ20" s="21">
        <v>2.1724409283105608</v>
      </c>
      <c r="AK20" s="21">
        <v>0.67223946698337234</v>
      </c>
      <c r="AL20" s="21">
        <v>0</v>
      </c>
      <c r="AM20" s="21">
        <v>10.065201825291174</v>
      </c>
      <c r="AN20" s="21">
        <v>1.5653369109008712</v>
      </c>
      <c r="AO20" s="21">
        <v>0.46713907017519135</v>
      </c>
      <c r="AP20" s="23">
        <f t="shared" si="7"/>
        <v>43.078116266565551</v>
      </c>
      <c r="AQ20" s="21">
        <v>234.8512403082139</v>
      </c>
      <c r="AR20" s="21">
        <v>11.58903965680728</v>
      </c>
      <c r="AS20" s="21">
        <v>3.8710139765972151</v>
      </c>
      <c r="AT20" s="21">
        <v>1.3300471574762449</v>
      </c>
      <c r="AU20" s="21">
        <v>208.60973725540981</v>
      </c>
      <c r="AV20" s="21">
        <v>3.6672916552524</v>
      </c>
      <c r="AW20" s="21">
        <f t="shared" si="2"/>
        <v>9.7774210127218902E-2</v>
      </c>
      <c r="AX20" s="21">
        <f t="shared" si="0"/>
        <v>2.1137863215726096</v>
      </c>
      <c r="AY20" s="21">
        <f t="shared" si="3"/>
        <v>0.16410040235436835</v>
      </c>
      <c r="AZ20" s="21">
        <f t="shared" si="4"/>
        <v>4.0047810644937307</v>
      </c>
      <c r="BA20" s="16">
        <f t="shared" si="5"/>
        <v>0.10246954127206909</v>
      </c>
    </row>
    <row r="21" spans="1:53" s="24" customFormat="1" ht="13.5" customHeight="1" x14ac:dyDescent="0.35">
      <c r="A21" s="15" t="s">
        <v>32</v>
      </c>
      <c r="B21" s="58" t="s">
        <v>34</v>
      </c>
      <c r="C21" s="58">
        <v>1</v>
      </c>
      <c r="D21" s="59" t="s">
        <v>29</v>
      </c>
      <c r="E21" s="58">
        <v>50</v>
      </c>
      <c r="F21" s="24">
        <v>5052</v>
      </c>
      <c r="G21" s="24">
        <v>968</v>
      </c>
      <c r="H21" s="15"/>
      <c r="I21" s="76"/>
      <c r="J21" s="16">
        <v>2.3529411759999999</v>
      </c>
      <c r="K21" s="104">
        <v>19.150737720737958</v>
      </c>
      <c r="L21" s="25">
        <v>68.873574985819005</v>
      </c>
      <c r="M21" s="25">
        <v>2.0824933536407029</v>
      </c>
      <c r="N21" s="25">
        <v>0.94273333050946384</v>
      </c>
      <c r="O21" s="105">
        <f>K21/(K21+$H$71*M21)</f>
        <v>0.65733899506547389</v>
      </c>
      <c r="P21" s="16">
        <v>0.29596253989999999</v>
      </c>
      <c r="Q21" s="16">
        <v>0.25257710880000001</v>
      </c>
      <c r="R21" s="16">
        <v>0.22835869410000001</v>
      </c>
      <c r="S21" s="16">
        <v>0.11172438210000001</v>
      </c>
      <c r="T21" s="18">
        <v>2.3439737709999998E-2</v>
      </c>
      <c r="U21" s="19">
        <v>-221.03623638926911</v>
      </c>
      <c r="V21" s="20">
        <v>3</v>
      </c>
      <c r="W21" s="22">
        <v>28.87477201793806</v>
      </c>
      <c r="X21" s="16">
        <v>35.024852278893384</v>
      </c>
      <c r="Y21" s="16">
        <v>2.6279905414108398</v>
      </c>
      <c r="Z21" s="16">
        <v>0.5860874652375222</v>
      </c>
      <c r="AA21" s="21">
        <v>10.77274736934787</v>
      </c>
      <c r="AB21" s="21">
        <v>11.152035912412915</v>
      </c>
      <c r="AC21" s="21">
        <v>0.4921010894421981</v>
      </c>
      <c r="AD21" s="21">
        <v>0.49477391604793242</v>
      </c>
      <c r="AE21" s="21">
        <v>0.12730039029111745</v>
      </c>
      <c r="AF21" s="21">
        <v>0.14224173181236049</v>
      </c>
      <c r="AG21" s="21">
        <v>7.4725288968354295</v>
      </c>
      <c r="AH21" s="21">
        <v>5.5646323569865359</v>
      </c>
      <c r="AI21" s="21">
        <v>1.1286030408977854</v>
      </c>
      <c r="AJ21" s="21">
        <v>2.3336023689828882</v>
      </c>
      <c r="AK21" s="21">
        <v>0.16347184103808596</v>
      </c>
      <c r="AL21" s="21">
        <v>0.4207013024412754</v>
      </c>
      <c r="AM21" s="21">
        <v>11.282410454625941</v>
      </c>
      <c r="AN21" s="21">
        <v>1.6490537506746763</v>
      </c>
      <c r="AO21" s="21">
        <v>0.4466750769042046</v>
      </c>
      <c r="AP21" s="23">
        <f t="shared" si="7"/>
        <v>53.642879498741216</v>
      </c>
      <c r="AQ21" s="21">
        <v>276.25685649854978</v>
      </c>
      <c r="AR21" s="21">
        <v>13.510127152188881</v>
      </c>
      <c r="AS21" s="21">
        <v>4.6353676006335114</v>
      </c>
      <c r="AT21" s="21">
        <v>1.5236235363569399</v>
      </c>
      <c r="AU21" s="21">
        <v>222.26911012911199</v>
      </c>
      <c r="AV21" s="21">
        <v>3.9080216506082599</v>
      </c>
      <c r="AW21" s="21">
        <f t="shared" si="2"/>
        <v>9.937949214344885E-2</v>
      </c>
      <c r="AX21" s="21">
        <f t="shared" si="0"/>
        <v>2.1537187100360411</v>
      </c>
      <c r="AY21" s="21">
        <f t="shared" si="3"/>
        <v>0.1717861868933114</v>
      </c>
      <c r="AZ21" s="21">
        <f t="shared" si="4"/>
        <v>4.3707708044434002</v>
      </c>
      <c r="BA21" s="16">
        <f t="shared" si="5"/>
        <v>0.11726792036361236</v>
      </c>
    </row>
    <row r="22" spans="1:53" s="24" customFormat="1" ht="13.5" customHeight="1" x14ac:dyDescent="0.35">
      <c r="A22" s="15" t="s">
        <v>32</v>
      </c>
      <c r="B22" s="58" t="s">
        <v>34</v>
      </c>
      <c r="C22" s="58">
        <v>1</v>
      </c>
      <c r="D22" s="59" t="s">
        <v>22</v>
      </c>
      <c r="E22" s="24">
        <v>60</v>
      </c>
      <c r="F22" s="24">
        <v>5737</v>
      </c>
      <c r="G22" s="24">
        <v>547</v>
      </c>
      <c r="H22" s="17">
        <v>-25.810166794388461</v>
      </c>
      <c r="I22" s="18">
        <v>1.0862951828252696</v>
      </c>
      <c r="J22" s="16">
        <v>3.6</v>
      </c>
      <c r="K22" s="104">
        <v>25.594859580206098</v>
      </c>
      <c r="L22" s="25">
        <v>105.85141103856496</v>
      </c>
      <c r="M22" s="25">
        <v>6.0023143417283977</v>
      </c>
      <c r="N22" s="25">
        <v>3.7268201825954708</v>
      </c>
      <c r="O22" s="105">
        <f>K22/(K22+$H$71*M22)</f>
        <v>0.47076570809578638</v>
      </c>
      <c r="P22" s="16">
        <v>0.1221831704</v>
      </c>
      <c r="Q22" s="16">
        <v>4.1725853379999997E-2</v>
      </c>
      <c r="R22" s="16">
        <v>7.2880341040000005E-2</v>
      </c>
      <c r="S22" s="16">
        <v>2.839019089E-2</v>
      </c>
      <c r="T22" s="18">
        <v>1.0022075429999999E-2</v>
      </c>
      <c r="U22" s="19">
        <v>-224.69679900514757</v>
      </c>
      <c r="V22" s="20">
        <v>3</v>
      </c>
      <c r="W22" s="22">
        <v>28.178675527193494</v>
      </c>
      <c r="X22" s="16">
        <v>56.780001920873424</v>
      </c>
      <c r="Y22" s="16">
        <v>4.2068914684183873</v>
      </c>
      <c r="Z22" s="16">
        <v>1.0395443062855001</v>
      </c>
      <c r="AA22" s="21">
        <v>23.221589500416556</v>
      </c>
      <c r="AB22" s="21">
        <v>18.293370976496103</v>
      </c>
      <c r="AC22" s="21">
        <v>0.76673560964278464</v>
      </c>
      <c r="AD22" s="21">
        <v>0.85500644386024072</v>
      </c>
      <c r="AE22" s="21">
        <v>0.2536278821477152</v>
      </c>
      <c r="AF22" s="21">
        <v>0.19075278135770016</v>
      </c>
      <c r="AG22" s="21">
        <v>21.407006274108639</v>
      </c>
      <c r="AH22" s="21">
        <v>11.228795009302834</v>
      </c>
      <c r="AI22" s="21">
        <v>3.0037267177857245</v>
      </c>
      <c r="AJ22" s="21">
        <v>5.4685367635069797</v>
      </c>
      <c r="AK22" s="21">
        <v>0.48966078715605771</v>
      </c>
      <c r="AL22" s="21">
        <v>1.1397480082106171</v>
      </c>
      <c r="AM22" s="21">
        <v>28.3745893016285</v>
      </c>
      <c r="AN22" s="21">
        <v>4.7931934073837477</v>
      </c>
      <c r="AO22" s="21">
        <v>1.5521773993607513</v>
      </c>
      <c r="AP22" s="23">
        <f t="shared" si="7"/>
        <v>121.03851686236497</v>
      </c>
      <c r="AQ22" s="21">
        <v>362.8019167510289</v>
      </c>
      <c r="AR22" s="21">
        <v>22.415146533605231</v>
      </c>
      <c r="AS22" s="21">
        <v>8.6256541579091977</v>
      </c>
      <c r="AT22" s="21">
        <v>15.860523370998839</v>
      </c>
      <c r="AU22" s="21">
        <v>355.06735481826729</v>
      </c>
      <c r="AV22" s="21">
        <v>5.339363610169908</v>
      </c>
      <c r="AW22" s="21">
        <f t="shared" si="2"/>
        <v>0.10134356114147113</v>
      </c>
      <c r="AX22" s="21">
        <f t="shared" si="0"/>
        <v>2.2025761477977892</v>
      </c>
      <c r="AY22" s="21">
        <f t="shared" si="3"/>
        <v>0.27357688939843866</v>
      </c>
      <c r="AZ22" s="21">
        <f t="shared" si="4"/>
        <v>9.2179471142113627</v>
      </c>
      <c r="BA22" s="16">
        <f t="shared" si="5"/>
        <v>0.1705400822354165</v>
      </c>
    </row>
    <row r="23" spans="1:53" s="24" customFormat="1" ht="13.5" customHeight="1" x14ac:dyDescent="0.35">
      <c r="A23" s="15" t="s">
        <v>32</v>
      </c>
      <c r="B23" s="58" t="s">
        <v>34</v>
      </c>
      <c r="C23" s="58">
        <v>1</v>
      </c>
      <c r="D23" s="59" t="s">
        <v>23</v>
      </c>
      <c r="E23" s="24">
        <v>70</v>
      </c>
      <c r="F23" s="24">
        <v>6151</v>
      </c>
      <c r="G23" s="24">
        <v>651</v>
      </c>
      <c r="H23" s="17">
        <v>-26.128646021577374</v>
      </c>
      <c r="I23" s="18">
        <v>1.3452013967102427</v>
      </c>
      <c r="J23" s="16">
        <v>0.58823529399999996</v>
      </c>
      <c r="K23" s="104">
        <v>12.052544623267371</v>
      </c>
      <c r="L23" s="25">
        <v>45.006690639770575</v>
      </c>
      <c r="M23" s="25">
        <v>1.887533256895678</v>
      </c>
      <c r="N23" s="25">
        <v>0.9769030991053943</v>
      </c>
      <c r="O23" s="105">
        <f>K23/(K23+$H$71*M23)</f>
        <v>0.57118507809311836</v>
      </c>
      <c r="P23" s="16">
        <v>8.9579646769999993E-2</v>
      </c>
      <c r="Q23" s="16">
        <v>4.3441549090000003E-2</v>
      </c>
      <c r="R23" s="16">
        <v>6.9585696459999999E-2</v>
      </c>
      <c r="S23" s="16">
        <v>3.0672209969999999E-2</v>
      </c>
      <c r="T23" s="18">
        <v>1.1999430829999999E-2</v>
      </c>
      <c r="U23" s="19">
        <v>-217.96453163657225</v>
      </c>
      <c r="V23" s="20">
        <v>1.6745097204826696</v>
      </c>
      <c r="W23" s="22">
        <v>29.458890669448294</v>
      </c>
      <c r="X23" s="16">
        <v>27.461714583041406</v>
      </c>
      <c r="Y23" s="16">
        <v>1.9957096824202054</v>
      </c>
      <c r="Z23" s="16">
        <v>0.49991985991324644</v>
      </c>
      <c r="AA23" s="21">
        <v>10.607174989538791</v>
      </c>
      <c r="AB23" s="21">
        <v>9.903600865826597</v>
      </c>
      <c r="AC23" s="21">
        <v>0.39090673228221223</v>
      </c>
      <c r="AD23" s="21">
        <v>0.40508677046350072</v>
      </c>
      <c r="AE23" s="21">
        <v>0.16379741108835075</v>
      </c>
      <c r="AF23" s="21">
        <v>0.19315809498388142</v>
      </c>
      <c r="AG23" s="21">
        <v>7.4236134739062587</v>
      </c>
      <c r="AH23" s="21">
        <v>5.7320394721554635</v>
      </c>
      <c r="AI23" s="21">
        <v>0.98068523276709119</v>
      </c>
      <c r="AJ23" s="21">
        <v>2.5269751048453735</v>
      </c>
      <c r="AK23" s="21">
        <v>0.18971110413566503</v>
      </c>
      <c r="AL23" s="21">
        <v>0.58154901404038117</v>
      </c>
      <c r="AM23" s="21">
        <v>11.166739226640846</v>
      </c>
      <c r="AN23" s="21">
        <v>1.8098253915840419</v>
      </c>
      <c r="AO23" s="21">
        <v>0.60031959453611905</v>
      </c>
      <c r="AP23" s="23">
        <f t="shared" si="7"/>
        <v>52.675182478794582</v>
      </c>
      <c r="AQ23" s="21">
        <v>219.68848900048559</v>
      </c>
      <c r="AR23" s="21">
        <v>11.65186234740351</v>
      </c>
      <c r="AS23" s="21">
        <v>4.1792681137310694</v>
      </c>
      <c r="AT23" s="21">
        <v>1.293483315793214</v>
      </c>
      <c r="AU23" s="21">
        <v>179.9775616252044</v>
      </c>
      <c r="AV23" s="21">
        <v>3.0180732820191079</v>
      </c>
      <c r="AW23" s="21">
        <f t="shared" si="2"/>
        <v>9.9993824209181792E-2</v>
      </c>
      <c r="AX23" s="21">
        <f t="shared" si="0"/>
        <v>2.1690006022184525</v>
      </c>
      <c r="AY23" s="21">
        <f t="shared" si="3"/>
        <v>0.17836217699781498</v>
      </c>
      <c r="AZ23" s="21">
        <f t="shared" si="4"/>
        <v>4.6839131903721416</v>
      </c>
      <c r="BA23" s="16">
        <f t="shared" si="5"/>
        <v>0.13958415309232336</v>
      </c>
    </row>
    <row r="24" spans="1:53" s="24" customFormat="1" ht="13.5" customHeight="1" x14ac:dyDescent="0.35">
      <c r="A24" s="15" t="s">
        <v>32</v>
      </c>
      <c r="B24" s="58" t="s">
        <v>34</v>
      </c>
      <c r="C24" s="58">
        <v>1</v>
      </c>
      <c r="D24" s="59" t="s">
        <v>24</v>
      </c>
      <c r="E24" s="24">
        <v>80</v>
      </c>
      <c r="F24" s="24">
        <v>6596</v>
      </c>
      <c r="G24" s="24">
        <v>696.5</v>
      </c>
      <c r="H24" s="17">
        <v>-25.921185883514305</v>
      </c>
      <c r="I24" s="18">
        <v>1.1640221253010483</v>
      </c>
      <c r="J24" s="16">
        <v>1.380670611</v>
      </c>
      <c r="K24" s="104">
        <v>9.543936473453968</v>
      </c>
      <c r="L24" s="25">
        <v>36.913206330087021</v>
      </c>
      <c r="M24" s="25">
        <v>1.2343659337919821</v>
      </c>
      <c r="N24" s="25">
        <v>0.71385089963627824</v>
      </c>
      <c r="O24" s="105">
        <f>K24/(K24+$H$71*M24)</f>
        <v>0.61728293327910777</v>
      </c>
      <c r="P24" s="16">
        <v>0.14617945299999999</v>
      </c>
      <c r="Q24" s="16">
        <v>7.0564594379999998E-2</v>
      </c>
      <c r="R24" s="16">
        <v>6.7073651540000001E-2</v>
      </c>
      <c r="S24" s="16">
        <v>3.8445659180000001E-2</v>
      </c>
      <c r="T24" s="18">
        <v>1.1604478220000001E-2</v>
      </c>
      <c r="U24" s="19">
        <v>-224.3828433530669</v>
      </c>
      <c r="V24" s="20">
        <v>3</v>
      </c>
      <c r="W24" s="22">
        <v>28.238377668802762</v>
      </c>
      <c r="X24" s="16">
        <v>23.431434774448135</v>
      </c>
      <c r="Y24" s="16">
        <v>1.7214562793427302</v>
      </c>
      <c r="Z24" s="16">
        <v>0.41746710341323345</v>
      </c>
      <c r="AA24" s="21">
        <v>8.5786578309372601</v>
      </c>
      <c r="AB24" s="21">
        <v>8.1709645106598447</v>
      </c>
      <c r="AC24" s="21">
        <v>0.21099533313144919</v>
      </c>
      <c r="AD24" s="21">
        <v>0.28544162811476581</v>
      </c>
      <c r="AE24" s="21">
        <v>0</v>
      </c>
      <c r="AF24" s="21">
        <v>0.14224199011744498</v>
      </c>
      <c r="AG24" s="21">
        <v>7.1272390045159151</v>
      </c>
      <c r="AH24" s="21">
        <v>4.6458530402348863</v>
      </c>
      <c r="AI24" s="21">
        <v>0.83721523745491477</v>
      </c>
      <c r="AJ24" s="21">
        <v>1.8639196353017549</v>
      </c>
      <c r="AK24" s="21">
        <v>0.14627951057581617</v>
      </c>
      <c r="AL24" s="21">
        <v>0.47928110852381534</v>
      </c>
      <c r="AM24" s="21">
        <v>12.484788037729324</v>
      </c>
      <c r="AN24" s="21">
        <v>1.6708308738337132</v>
      </c>
      <c r="AO24" s="21">
        <v>0.45715414896768797</v>
      </c>
      <c r="AP24" s="23">
        <f t="shared" si="7"/>
        <v>47.100861890098592</v>
      </c>
      <c r="AQ24" s="21">
        <v>178.70272477689861</v>
      </c>
      <c r="AR24" s="21">
        <v>9.2159941503487328</v>
      </c>
      <c r="AS24" s="21">
        <v>3.0906858186263841</v>
      </c>
      <c r="AT24" s="21">
        <v>1.085092044713845</v>
      </c>
      <c r="AU24" s="21">
        <v>149.33949872697659</v>
      </c>
      <c r="AV24" s="21">
        <v>2.955327014777271</v>
      </c>
      <c r="AW24" s="21">
        <f t="shared" si="2"/>
        <v>9.9974762592403052E-2</v>
      </c>
      <c r="AX24" s="21">
        <f t="shared" si="0"/>
        <v>2.1685264326468419</v>
      </c>
      <c r="AY24" s="21">
        <f t="shared" si="3"/>
        <v>0.17927017907319254</v>
      </c>
      <c r="AZ24" s="21">
        <f t="shared" si="4"/>
        <v>4.7271513844377395</v>
      </c>
      <c r="BA24" s="16">
        <f t="shared" si="5"/>
        <v>0.15879375721637701</v>
      </c>
    </row>
    <row r="25" spans="1:53" s="24" customFormat="1" ht="13.5" customHeight="1" x14ac:dyDescent="0.35">
      <c r="A25" s="15" t="s">
        <v>32</v>
      </c>
      <c r="B25" s="58" t="s">
        <v>34</v>
      </c>
      <c r="C25" s="58">
        <v>1</v>
      </c>
      <c r="D25" s="59" t="s">
        <v>25</v>
      </c>
      <c r="E25" s="24">
        <v>90</v>
      </c>
      <c r="F25" s="24">
        <v>7024</v>
      </c>
      <c r="G25" s="24">
        <v>686</v>
      </c>
      <c r="H25" s="17">
        <v>-25.971797867963719</v>
      </c>
      <c r="I25" s="18">
        <v>1.1477077654508607</v>
      </c>
      <c r="J25" s="16">
        <v>7.5546719680000001</v>
      </c>
      <c r="K25" s="104"/>
      <c r="L25" s="25"/>
      <c r="M25" s="25"/>
      <c r="N25" s="25"/>
      <c r="O25" s="105"/>
      <c r="P25" s="16"/>
      <c r="Q25" s="16"/>
      <c r="R25" s="16"/>
      <c r="S25" s="16"/>
      <c r="T25" s="18"/>
      <c r="U25" s="19"/>
      <c r="V25" s="20"/>
      <c r="W25" s="22"/>
      <c r="X25" s="16"/>
      <c r="Y25" s="16"/>
      <c r="Z25" s="16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3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16"/>
    </row>
    <row r="26" spans="1:53" s="24" customFormat="1" ht="13.5" customHeight="1" x14ac:dyDescent="0.35">
      <c r="A26" s="15" t="s">
        <v>32</v>
      </c>
      <c r="B26" s="58" t="s">
        <v>34</v>
      </c>
      <c r="C26" s="58">
        <v>1</v>
      </c>
      <c r="D26" s="61" t="s">
        <v>26</v>
      </c>
      <c r="E26" s="24">
        <v>100</v>
      </c>
      <c r="F26" s="24">
        <v>7467</v>
      </c>
      <c r="G26" s="24">
        <v>613.5</v>
      </c>
      <c r="H26" s="17">
        <v>-25.882421053497616</v>
      </c>
      <c r="I26" s="18">
        <v>0.87227148947115352</v>
      </c>
      <c r="J26" s="16">
        <v>7.5546719680000001</v>
      </c>
      <c r="K26" s="104">
        <v>6.7621434455695661</v>
      </c>
      <c r="L26" s="25">
        <v>34.516991037015593</v>
      </c>
      <c r="M26" s="25">
        <v>2.3140051042541585</v>
      </c>
      <c r="N26" s="25">
        <v>0.84213951657972386</v>
      </c>
      <c r="O26" s="105">
        <f t="shared" ref="O26:O31" si="8">K26/(K26+$H$71*M26)</f>
        <v>0.37872651606611052</v>
      </c>
      <c r="P26" s="16">
        <v>0.13178031749999999</v>
      </c>
      <c r="Q26" s="16">
        <v>0</v>
      </c>
      <c r="R26" s="16">
        <v>0</v>
      </c>
      <c r="S26" s="16">
        <v>3.5871229570000003E-2</v>
      </c>
      <c r="T26" s="18">
        <v>0</v>
      </c>
      <c r="U26" s="19">
        <v>-222.18023422037825</v>
      </c>
      <c r="V26" s="20">
        <v>3</v>
      </c>
      <c r="W26" s="22">
        <v>28.65722817038845</v>
      </c>
      <c r="X26" s="16">
        <v>35.253719732047429</v>
      </c>
      <c r="Y26" s="16">
        <v>2.6225105344796291</v>
      </c>
      <c r="Z26" s="16">
        <v>0.63606280785953939</v>
      </c>
      <c r="AA26" s="21">
        <v>15.993240653973613</v>
      </c>
      <c r="AB26" s="21">
        <v>13.269160346869233</v>
      </c>
      <c r="AC26" s="21">
        <v>0.43656234246855907</v>
      </c>
      <c r="AD26" s="21">
        <v>0.53643981571854316</v>
      </c>
      <c r="AE26" s="21">
        <v>0</v>
      </c>
      <c r="AF26" s="21">
        <v>0.17192107520442834</v>
      </c>
      <c r="AG26" s="21">
        <v>10.649353674172598</v>
      </c>
      <c r="AH26" s="21">
        <v>7.8474339578565759</v>
      </c>
      <c r="AI26" s="21">
        <v>1.5836486652864863</v>
      </c>
      <c r="AJ26" s="21">
        <v>3.2940670950152406</v>
      </c>
      <c r="AK26" s="21">
        <v>0.2653538143692965</v>
      </c>
      <c r="AL26" s="21">
        <v>0.57554083811451762</v>
      </c>
      <c r="AM26" s="21">
        <v>15.099382120681716</v>
      </c>
      <c r="AN26" s="21">
        <v>2.6638955248287695</v>
      </c>
      <c r="AO26" s="21">
        <v>0.77007892188023597</v>
      </c>
      <c r="AP26" s="23">
        <f t="shared" si="7"/>
        <v>73.156078846439826</v>
      </c>
      <c r="AQ26" s="21">
        <v>293.81087809060892</v>
      </c>
      <c r="AR26" s="21">
        <v>14.03073959970928</v>
      </c>
      <c r="AS26" s="21">
        <v>2.7541027159372171</v>
      </c>
      <c r="AT26" s="21">
        <v>1.987033033170762</v>
      </c>
      <c r="AU26" s="21">
        <v>153.19268431510929</v>
      </c>
      <c r="AV26" s="21">
        <v>4.6095690157612887</v>
      </c>
      <c r="AW26" s="21">
        <f t="shared" si="2"/>
        <v>0.10112709058056366</v>
      </c>
      <c r="AX26" s="21">
        <f t="shared" si="0"/>
        <v>2.19719130797422</v>
      </c>
      <c r="AY26" s="21">
        <f t="shared" si="3"/>
        <v>0.15947264596139044</v>
      </c>
      <c r="AZ26" s="21">
        <f t="shared" si="4"/>
        <v>3.7844117124471635</v>
      </c>
      <c r="BA26" s="16">
        <f t="shared" si="5"/>
        <v>0.21413316793044207</v>
      </c>
    </row>
    <row r="27" spans="1:53" s="24" customFormat="1" ht="13.5" customHeight="1" x14ac:dyDescent="0.35">
      <c r="A27" s="15" t="s">
        <v>32</v>
      </c>
      <c r="B27" s="58" t="s">
        <v>34</v>
      </c>
      <c r="C27" s="58">
        <v>1</v>
      </c>
      <c r="D27" s="61" t="s">
        <v>27</v>
      </c>
      <c r="E27" s="24">
        <v>101</v>
      </c>
      <c r="F27" s="24">
        <v>7500</v>
      </c>
      <c r="H27" s="17">
        <v>-26.259497727426819</v>
      </c>
      <c r="I27" s="18">
        <v>1.0951747392626578</v>
      </c>
      <c r="J27" s="16">
        <v>7.3643410850000004</v>
      </c>
      <c r="K27" s="104">
        <v>4.9701582025864273</v>
      </c>
      <c r="L27" s="25">
        <v>29.351257893466954</v>
      </c>
      <c r="M27" s="25">
        <v>2.5596248238122357</v>
      </c>
      <c r="N27" s="25">
        <v>1.432852540389977</v>
      </c>
      <c r="O27" s="105">
        <f t="shared" si="8"/>
        <v>0.2882853781692481</v>
      </c>
      <c r="P27" s="16">
        <v>0.1394513043</v>
      </c>
      <c r="Q27" s="16">
        <v>7.5385238650000005E-2</v>
      </c>
      <c r="R27" s="16">
        <v>7.3585862200000005E-2</v>
      </c>
      <c r="S27" s="16">
        <v>3.976400963E-2</v>
      </c>
      <c r="T27" s="18">
        <v>9.3864743560000009E-3</v>
      </c>
      <c r="U27" s="19">
        <v>-220.0232114504355</v>
      </c>
      <c r="V27" s="20">
        <v>2.8978224351874053</v>
      </c>
      <c r="W27" s="22">
        <v>29.067409920620019</v>
      </c>
      <c r="X27" s="16"/>
      <c r="Y27" s="16"/>
      <c r="Z27" s="16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3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16"/>
    </row>
    <row r="28" spans="1:53" s="24" customFormat="1" ht="13.5" customHeight="1" x14ac:dyDescent="0.35">
      <c r="A28" s="15" t="s">
        <v>32</v>
      </c>
      <c r="B28" s="58" t="s">
        <v>34</v>
      </c>
      <c r="C28" s="58">
        <v>1</v>
      </c>
      <c r="D28" s="61" t="s">
        <v>28</v>
      </c>
      <c r="E28" s="24">
        <v>102</v>
      </c>
      <c r="F28" s="24">
        <v>7526</v>
      </c>
      <c r="G28" s="24">
        <v>598.5</v>
      </c>
      <c r="H28" s="17">
        <v>-26.183033142677736</v>
      </c>
      <c r="I28" s="18">
        <v>1.1102153302561411</v>
      </c>
      <c r="J28" s="16" t="s">
        <v>48</v>
      </c>
      <c r="K28" s="104">
        <v>7.1044307936442586</v>
      </c>
      <c r="L28" s="25">
        <v>38.109024655326635</v>
      </c>
      <c r="M28" s="25">
        <v>1.5790526102686364</v>
      </c>
      <c r="N28" s="25">
        <v>0.57487739830769058</v>
      </c>
      <c r="O28" s="105">
        <f t="shared" si="8"/>
        <v>0.48414943338270167</v>
      </c>
      <c r="P28" s="16">
        <v>0.15219337620000001</v>
      </c>
      <c r="Q28" s="16">
        <v>0</v>
      </c>
      <c r="R28" s="16">
        <v>0.1212955659</v>
      </c>
      <c r="S28" s="16">
        <v>6.9584751289999996E-2</v>
      </c>
      <c r="T28" s="18">
        <v>0</v>
      </c>
      <c r="U28" s="19">
        <v>-228.3832008048854</v>
      </c>
      <c r="V28" s="20">
        <v>3</v>
      </c>
      <c r="W28" s="22">
        <v>27.47766542969072</v>
      </c>
      <c r="X28" s="16"/>
      <c r="Y28" s="16"/>
      <c r="Z28" s="16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3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16"/>
    </row>
    <row r="29" spans="1:53" s="24" customFormat="1" ht="13.5" customHeight="1" x14ac:dyDescent="0.35">
      <c r="A29" s="15" t="s">
        <v>32</v>
      </c>
      <c r="B29" s="58" t="s">
        <v>34</v>
      </c>
      <c r="C29" s="58">
        <v>2</v>
      </c>
      <c r="D29" s="61" t="s">
        <v>4</v>
      </c>
      <c r="E29" s="24">
        <v>123</v>
      </c>
      <c r="F29" s="24">
        <v>8218</v>
      </c>
      <c r="G29" s="24">
        <v>547</v>
      </c>
      <c r="H29" s="17">
        <v>-25.935272784838357</v>
      </c>
      <c r="I29" s="18">
        <v>1.1787675624890339</v>
      </c>
      <c r="J29" s="16">
        <v>7.8277886499999996</v>
      </c>
      <c r="K29" s="104">
        <v>7.17896038204624</v>
      </c>
      <c r="L29" s="25">
        <v>47.4158595243116</v>
      </c>
      <c r="M29" s="25">
        <v>3.4098061205537396</v>
      </c>
      <c r="N29" s="25">
        <v>2.7100548090945185</v>
      </c>
      <c r="O29" s="105">
        <f t="shared" si="8"/>
        <v>0.30516581193795267</v>
      </c>
      <c r="P29" s="16">
        <v>0.53713517779999997</v>
      </c>
      <c r="Q29" s="16">
        <v>0</v>
      </c>
      <c r="R29" s="16">
        <v>0</v>
      </c>
      <c r="S29" s="16">
        <v>0.2134415435</v>
      </c>
      <c r="T29" s="18">
        <v>6.1645514360000001E-2</v>
      </c>
      <c r="U29" s="19">
        <v>-221.13205588589227</v>
      </c>
      <c r="V29" s="20">
        <v>3.3031605967448341</v>
      </c>
      <c r="W29" s="22">
        <v>28.85655088027606</v>
      </c>
      <c r="X29" s="16">
        <v>23.527566638401062</v>
      </c>
      <c r="Y29" s="16">
        <v>9.0871680550066571</v>
      </c>
      <c r="Z29" s="16">
        <v>3.4146065389470612</v>
      </c>
      <c r="AA29" s="21">
        <v>22.330291263626002</v>
      </c>
      <c r="AB29" s="21">
        <v>18.177789373923254</v>
      </c>
      <c r="AC29" s="21">
        <v>0.72772740702086924</v>
      </c>
      <c r="AD29" s="21">
        <v>1.19943366471877</v>
      </c>
      <c r="AE29" s="21">
        <v>0.20681213860633943</v>
      </c>
      <c r="AF29" s="21">
        <v>0.37583022219834777</v>
      </c>
      <c r="AG29" s="21">
        <v>20.450900342640519</v>
      </c>
      <c r="AH29" s="21">
        <v>14.083225578709477</v>
      </c>
      <c r="AI29" s="21">
        <v>2.8161846805539037</v>
      </c>
      <c r="AJ29" s="21">
        <v>5.4674280474094763</v>
      </c>
      <c r="AK29" s="21">
        <v>0.49463209309999501</v>
      </c>
      <c r="AL29" s="21">
        <v>1.0647084102324047</v>
      </c>
      <c r="AM29" s="21">
        <v>44.897706649067814</v>
      </c>
      <c r="AN29" s="21">
        <v>5.6173572554993232</v>
      </c>
      <c r="AO29" s="21">
        <v>1.40902759925256</v>
      </c>
      <c r="AP29" s="23">
        <f t="shared" si="7"/>
        <v>139.31905472655905</v>
      </c>
      <c r="AQ29" s="21">
        <v>512.45908841506696</v>
      </c>
      <c r="AR29" s="21">
        <v>57.879772698495529</v>
      </c>
      <c r="AS29" s="21">
        <v>3.9793590742183156</v>
      </c>
      <c r="AT29" s="21">
        <v>1.032142213081731</v>
      </c>
      <c r="AU29" s="21">
        <v>436.79941908427116</v>
      </c>
      <c r="AV29" s="21">
        <v>6.9821638919051647</v>
      </c>
      <c r="AW29" s="21">
        <f t="shared" si="2"/>
        <v>0.44176164727118788</v>
      </c>
      <c r="AX29" s="84">
        <f t="shared" si="0"/>
        <v>10.670687743064375</v>
      </c>
      <c r="AY29" s="21">
        <f t="shared" si="3"/>
        <v>0.12841045170062998</v>
      </c>
      <c r="AZ29" s="21">
        <f t="shared" si="4"/>
        <v>2.3052596047919036</v>
      </c>
      <c r="BA29" s="16">
        <f t="shared" si="5"/>
        <v>0.16717354246421837</v>
      </c>
    </row>
    <row r="30" spans="1:53" s="24" customFormat="1" ht="13.5" customHeight="1" x14ac:dyDescent="0.35">
      <c r="A30" s="15" t="s">
        <v>32</v>
      </c>
      <c r="B30" s="58" t="s">
        <v>34</v>
      </c>
      <c r="C30" s="58">
        <v>2</v>
      </c>
      <c r="D30" s="61" t="s">
        <v>12</v>
      </c>
      <c r="E30" s="24">
        <v>127</v>
      </c>
      <c r="F30" s="24">
        <v>8346</v>
      </c>
      <c r="G30" s="24">
        <v>500</v>
      </c>
      <c r="H30" s="17">
        <v>-26.026489756338716</v>
      </c>
      <c r="I30" s="18">
        <v>1.181116941237695</v>
      </c>
      <c r="J30" s="16">
        <v>4.5364891519999997</v>
      </c>
      <c r="K30" s="104">
        <v>9.0573381083938944</v>
      </c>
      <c r="L30" s="25">
        <v>48.948631025181157</v>
      </c>
      <c r="M30" s="25">
        <v>1.571981858895698</v>
      </c>
      <c r="N30" s="25">
        <v>0.86108738324491885</v>
      </c>
      <c r="O30" s="105">
        <f t="shared" si="8"/>
        <v>0.54585107430124036</v>
      </c>
      <c r="P30" s="16">
        <v>0.18070599770000001</v>
      </c>
      <c r="Q30" s="16">
        <v>9.1618135500000003E-2</v>
      </c>
      <c r="R30" s="16">
        <v>0.1556956514</v>
      </c>
      <c r="S30" s="16">
        <v>5.8910627870000003E-2</v>
      </c>
      <c r="T30" s="18">
        <v>1.5920997879999999E-2</v>
      </c>
      <c r="U30" s="19">
        <v>-229.25339009392582</v>
      </c>
      <c r="V30" s="20">
        <v>1.6029992441711833</v>
      </c>
      <c r="W30" s="22">
        <v>27.312189306496695</v>
      </c>
      <c r="X30" s="16">
        <v>49.699395932790537</v>
      </c>
      <c r="Y30" s="16">
        <v>3.5808047866917017</v>
      </c>
      <c r="Z30" s="16">
        <v>0.8867888040789671</v>
      </c>
      <c r="AA30" s="21">
        <v>19.452198696526949</v>
      </c>
      <c r="AB30" s="21">
        <v>16.347930958071366</v>
      </c>
      <c r="AC30" s="21">
        <v>0.57360594860659797</v>
      </c>
      <c r="AD30" s="21">
        <v>0.98062358482571599</v>
      </c>
      <c r="AE30" s="21">
        <v>0</v>
      </c>
      <c r="AF30" s="21">
        <v>0</v>
      </c>
      <c r="AG30" s="21">
        <v>14.27196033311569</v>
      </c>
      <c r="AH30" s="21">
        <v>10.415088603200877</v>
      </c>
      <c r="AI30" s="21">
        <v>2.1084024445099634</v>
      </c>
      <c r="AJ30" s="21">
        <v>4.4645123979942909</v>
      </c>
      <c r="AK30" s="21">
        <v>0.35448443217335857</v>
      </c>
      <c r="AL30" s="21">
        <v>0.94360962380802993</v>
      </c>
      <c r="AM30" s="21">
        <v>20.68378656578</v>
      </c>
      <c r="AN30" s="21">
        <v>1.3584718409008272</v>
      </c>
      <c r="AO30" s="21">
        <v>0.93519298324608913</v>
      </c>
      <c r="AP30" s="23">
        <f t="shared" ref="AP30" si="9">SUM(AA30:AO30)</f>
        <v>92.889868412759768</v>
      </c>
      <c r="AQ30" s="21">
        <v>396.07563533137011</v>
      </c>
      <c r="AR30" s="21">
        <v>19.507705478160201</v>
      </c>
      <c r="AS30" s="21">
        <v>7.0234769825189316</v>
      </c>
      <c r="AT30" s="21">
        <v>2.4698988558325019</v>
      </c>
      <c r="AU30" s="21">
        <v>317.54962495907301</v>
      </c>
      <c r="AV30" s="21">
        <v>5.3732093889464663</v>
      </c>
      <c r="AW30" s="21">
        <f t="shared" ref="AW30" si="10">(Y30+2*Z30)/(X30+Y30+Z30)</f>
        <v>9.8849547334001669E-2</v>
      </c>
      <c r="AX30" s="21">
        <f t="shared" ref="AX30" si="11">(AW30-0.0128)/0.0402</f>
        <v>2.1405360033333749</v>
      </c>
      <c r="AY30" s="21">
        <f t="shared" ref="AY30" si="12">(AS30+AT30+AV30)/(AV30+AT30+AS30+AR30+X30)</f>
        <v>0.1768280400414185</v>
      </c>
      <c r="AZ30" s="21">
        <f t="shared" ref="AZ30" si="13">(AY30-0.08)/0.021</f>
        <v>4.6108590495913564</v>
      </c>
      <c r="BA30" s="16">
        <f t="shared" ref="BA30" si="14">SUM(AM30,AG30,AA30)/SUM(AM30,AG30,AA30,AU30)</f>
        <v>0.14627460200450823</v>
      </c>
    </row>
    <row r="31" spans="1:53" s="24" customFormat="1" ht="13.5" customHeight="1" x14ac:dyDescent="0.35">
      <c r="A31" s="15" t="s">
        <v>32</v>
      </c>
      <c r="B31" s="58" t="s">
        <v>34</v>
      </c>
      <c r="C31" s="58">
        <v>2</v>
      </c>
      <c r="D31" s="61" t="s">
        <v>19</v>
      </c>
      <c r="E31" s="24">
        <v>143</v>
      </c>
      <c r="F31" s="24">
        <v>8783</v>
      </c>
      <c r="G31" s="24">
        <v>382</v>
      </c>
      <c r="H31" s="17">
        <v>-26.291877945444817</v>
      </c>
      <c r="I31" s="18">
        <v>1.073965854775631</v>
      </c>
      <c r="J31" s="16">
        <v>2.395209581</v>
      </c>
      <c r="K31" s="104">
        <v>2.6405037248219858</v>
      </c>
      <c r="L31" s="25">
        <v>22.032410193973703</v>
      </c>
      <c r="M31" s="25">
        <v>0.73761612509309615</v>
      </c>
      <c r="N31" s="25">
        <v>0.35211824506803407</v>
      </c>
      <c r="O31" s="105">
        <f t="shared" si="8"/>
        <v>0.42751047179369656</v>
      </c>
      <c r="P31" s="16">
        <v>0.1107022715</v>
      </c>
      <c r="Q31" s="16">
        <v>3.8977454420000002E-2</v>
      </c>
      <c r="R31" s="16">
        <v>7.0267536399999997E-2</v>
      </c>
      <c r="S31" s="16">
        <v>3.034194112E-2</v>
      </c>
      <c r="T31" s="18">
        <v>8.5974047509999995E-3</v>
      </c>
      <c r="U31" s="19">
        <v>-231.31973070127611</v>
      </c>
      <c r="V31" s="20">
        <v>3</v>
      </c>
      <c r="W31" s="22">
        <v>26.919251773009275</v>
      </c>
      <c r="X31" s="16">
        <v>17.769875874109498</v>
      </c>
      <c r="Y31" s="16">
        <v>1.823316164699686</v>
      </c>
      <c r="Z31" s="16">
        <v>0.48270232754119319</v>
      </c>
      <c r="AA31" s="21">
        <v>13.189685636199247</v>
      </c>
      <c r="AB31" s="21">
        <v>11.031369919705861</v>
      </c>
      <c r="AC31" s="21">
        <v>0.45272322249320818</v>
      </c>
      <c r="AD31" s="21">
        <v>0.58869444259663228</v>
      </c>
      <c r="AE31" s="21">
        <v>0</v>
      </c>
      <c r="AF31" s="21">
        <v>0</v>
      </c>
      <c r="AG31" s="21">
        <v>9.9795986300802593</v>
      </c>
      <c r="AH31" s="21">
        <v>9.9795986300802593</v>
      </c>
      <c r="AI31" s="21">
        <v>1.5304105438109437</v>
      </c>
      <c r="AJ31" s="21">
        <v>2.7109056352707839</v>
      </c>
      <c r="AK31" s="21">
        <v>0.27447139714804464</v>
      </c>
      <c r="AL31" s="21">
        <v>0.37909575885283503</v>
      </c>
      <c r="AM31" s="21">
        <v>13.870513937723519</v>
      </c>
      <c r="AN31" s="21">
        <v>2.3284560718143474</v>
      </c>
      <c r="AO31" s="21">
        <v>0.6227099471973474</v>
      </c>
      <c r="AP31" s="23">
        <f t="shared" si="7"/>
        <v>66.938233772973291</v>
      </c>
      <c r="AQ31" s="21">
        <v>163.16299468698321</v>
      </c>
      <c r="AR31" s="21">
        <v>8.8554914557005109</v>
      </c>
      <c r="AS31" s="21">
        <v>3.2931915468585702</v>
      </c>
      <c r="AT31" s="21">
        <v>1.201868823533093</v>
      </c>
      <c r="AU31" s="21">
        <v>139.20397615401939</v>
      </c>
      <c r="AV31" s="21">
        <v>2.3394769442752819</v>
      </c>
      <c r="AW31" s="21">
        <f t="shared" si="2"/>
        <v>0.13890892076301742</v>
      </c>
      <c r="AX31" s="21">
        <f t="shared" si="0"/>
        <v>3.1370378299258062</v>
      </c>
      <c r="AY31" s="21">
        <f t="shared" si="3"/>
        <v>0.20426051380857971</v>
      </c>
      <c r="AZ31" s="21">
        <f t="shared" si="4"/>
        <v>5.9171673242180809</v>
      </c>
      <c r="BA31" s="16">
        <f t="shared" si="5"/>
        <v>0.21016230694628799</v>
      </c>
    </row>
    <row r="32" spans="1:53" s="24" customFormat="1" ht="13.5" customHeight="1" x14ac:dyDescent="0.35">
      <c r="A32" s="15" t="s">
        <v>32</v>
      </c>
      <c r="B32" s="58" t="s">
        <v>34</v>
      </c>
      <c r="C32" s="58">
        <v>2</v>
      </c>
      <c r="D32" s="61" t="s">
        <v>21</v>
      </c>
      <c r="E32" s="24">
        <v>153</v>
      </c>
      <c r="F32" s="24">
        <v>8971</v>
      </c>
      <c r="G32" s="24">
        <v>410.5</v>
      </c>
      <c r="H32" s="17"/>
      <c r="I32" s="18"/>
      <c r="J32" s="16"/>
      <c r="K32" s="104"/>
      <c r="L32" s="25"/>
      <c r="M32" s="25"/>
      <c r="N32" s="25"/>
      <c r="O32" s="105"/>
      <c r="P32" s="16"/>
      <c r="Q32" s="16"/>
      <c r="R32" s="16"/>
      <c r="S32" s="16"/>
      <c r="T32" s="18"/>
      <c r="U32" s="19"/>
      <c r="V32" s="20"/>
      <c r="W32" s="22"/>
      <c r="X32" s="16">
        <v>19.442919231602069</v>
      </c>
      <c r="Y32" s="16">
        <v>6.3866891452965016</v>
      </c>
      <c r="Z32" s="16">
        <v>2.7200559903486252</v>
      </c>
      <c r="AA32" s="21">
        <v>16.407917530237881</v>
      </c>
      <c r="AB32" s="21">
        <v>11.660531444303524</v>
      </c>
      <c r="AC32" s="21">
        <v>0.73390664150709939</v>
      </c>
      <c r="AD32" s="21">
        <v>0.83966189253565138</v>
      </c>
      <c r="AE32" s="21">
        <v>0.19739691279735205</v>
      </c>
      <c r="AF32" s="21">
        <v>0.2894252482445015</v>
      </c>
      <c r="AG32" s="21">
        <v>13.75030933894268</v>
      </c>
      <c r="AH32" s="21">
        <v>8.8190599189531973</v>
      </c>
      <c r="AI32" s="21">
        <v>2.2674544498406908</v>
      </c>
      <c r="AJ32" s="21">
        <v>3.9866056237819776</v>
      </c>
      <c r="AK32" s="21">
        <v>0.48392210845423334</v>
      </c>
      <c r="AL32" s="21">
        <v>0.8537754817954033</v>
      </c>
      <c r="AM32" s="21">
        <v>18.705339190150646</v>
      </c>
      <c r="AN32" s="21">
        <v>3.5995452717542613</v>
      </c>
      <c r="AO32" s="21">
        <v>1.0130850372753426</v>
      </c>
      <c r="AP32" s="23">
        <f t="shared" si="7"/>
        <v>83.607936090574441</v>
      </c>
      <c r="AQ32" s="21">
        <v>333.62514306926101</v>
      </c>
      <c r="AR32" s="21">
        <v>37.672649797382988</v>
      </c>
      <c r="AS32" s="21">
        <v>5.0089708293377049</v>
      </c>
      <c r="AT32" s="21">
        <v>0.9452238067250287</v>
      </c>
      <c r="AU32" s="21">
        <v>282.7044730411111</v>
      </c>
      <c r="AV32" s="21">
        <v>3.5720914405914561</v>
      </c>
      <c r="AW32" s="21">
        <f>(Y32+2*Z32)/(X32+Y32+Z32)</f>
        <v>0.41425359590432587</v>
      </c>
      <c r="AX32" s="84">
        <f t="shared" si="0"/>
        <v>9.9864078583165643</v>
      </c>
      <c r="AY32" s="21">
        <f t="shared" si="3"/>
        <v>0.14294749240628615</v>
      </c>
      <c r="AZ32" s="21">
        <f t="shared" si="4"/>
        <v>2.9974996383945784</v>
      </c>
      <c r="BA32" s="16">
        <f t="shared" si="5"/>
        <v>0.14737115854682514</v>
      </c>
    </row>
    <row r="33" spans="1:53" s="24" customFormat="1" ht="13.5" customHeight="1" x14ac:dyDescent="0.35">
      <c r="A33" s="15" t="s">
        <v>32</v>
      </c>
      <c r="B33" s="58" t="s">
        <v>34</v>
      </c>
      <c r="C33" s="58">
        <v>2</v>
      </c>
      <c r="D33" s="61" t="s">
        <v>50</v>
      </c>
      <c r="E33" s="24">
        <v>158</v>
      </c>
      <c r="F33" s="24">
        <v>9083</v>
      </c>
      <c r="G33" s="24">
        <v>418.5</v>
      </c>
      <c r="H33" s="17"/>
      <c r="I33" s="18"/>
      <c r="J33" s="16"/>
      <c r="K33" s="104"/>
      <c r="L33" s="25"/>
      <c r="M33" s="25"/>
      <c r="N33" s="25"/>
      <c r="O33" s="105"/>
      <c r="P33" s="16"/>
      <c r="Q33" s="16"/>
      <c r="R33" s="16"/>
      <c r="S33" s="16"/>
      <c r="T33" s="18"/>
      <c r="U33" s="19"/>
      <c r="V33" s="20"/>
      <c r="W33" s="22"/>
      <c r="X33" s="16">
        <v>2.8491944423209232</v>
      </c>
      <c r="Y33" s="16">
        <v>1.2241036617995567</v>
      </c>
      <c r="Z33" s="16">
        <v>0.31701513645745738</v>
      </c>
      <c r="AA33" s="21">
        <v>5.6878774558519991</v>
      </c>
      <c r="AB33" s="21">
        <v>5.4738265423132786</v>
      </c>
      <c r="AC33" s="21">
        <v>0.20807851081721579</v>
      </c>
      <c r="AD33" s="21">
        <v>0.26613026527023925</v>
      </c>
      <c r="AE33" s="21">
        <v>9.7350164360522892E-2</v>
      </c>
      <c r="AF33" s="21">
        <v>0</v>
      </c>
      <c r="AG33" s="21">
        <v>3.8875563794816914</v>
      </c>
      <c r="AH33" s="21">
        <v>3.6764916673037229</v>
      </c>
      <c r="AI33" s="21">
        <v>1.2269704151058787</v>
      </c>
      <c r="AJ33" s="21">
        <v>1.0535318400733888</v>
      </c>
      <c r="AK33" s="21">
        <v>0.19756708202736795</v>
      </c>
      <c r="AL33" s="21">
        <v>0.23292370613867441</v>
      </c>
      <c r="AM33" s="21">
        <v>5.6754548581912703</v>
      </c>
      <c r="AN33" s="21">
        <v>1.0670294702239889</v>
      </c>
      <c r="AO33" s="21">
        <v>0.25263263511963918</v>
      </c>
      <c r="AP33" s="23">
        <f t="shared" si="7"/>
        <v>29.00342099227888</v>
      </c>
      <c r="AQ33" s="21">
        <v>47.130977180643683</v>
      </c>
      <c r="AR33" s="21">
        <v>10.302633590704074</v>
      </c>
      <c r="AS33" s="21">
        <v>1.009574956043116</v>
      </c>
      <c r="AT33" s="21">
        <v>0.2662497133246694</v>
      </c>
      <c r="AU33" s="21">
        <v>32.242613332314043</v>
      </c>
      <c r="AV33" s="21">
        <v>0.40194270315725095</v>
      </c>
      <c r="AW33" s="21">
        <f t="shared" si="2"/>
        <v>0.423234934022582</v>
      </c>
      <c r="AX33" s="84">
        <f t="shared" si="0"/>
        <v>10.209824229417464</v>
      </c>
      <c r="AY33" s="21">
        <f t="shared" si="3"/>
        <v>0.11313642258217815</v>
      </c>
      <c r="AZ33" s="21">
        <f t="shared" si="4"/>
        <v>1.5779248848656262</v>
      </c>
      <c r="BA33" s="16">
        <f t="shared" si="5"/>
        <v>0.32111526931047663</v>
      </c>
    </row>
    <row r="34" spans="1:53" s="24" customFormat="1" ht="13.5" customHeight="1" x14ac:dyDescent="0.35">
      <c r="A34" s="15" t="s">
        <v>32</v>
      </c>
      <c r="B34" s="58" t="s">
        <v>34</v>
      </c>
      <c r="C34" s="58">
        <v>2</v>
      </c>
      <c r="D34" s="61" t="s">
        <v>51</v>
      </c>
      <c r="E34" s="24">
        <v>161</v>
      </c>
      <c r="F34" s="24">
        <v>9123</v>
      </c>
      <c r="G34" s="24">
        <v>414.5</v>
      </c>
      <c r="H34" s="17"/>
      <c r="I34" s="18"/>
      <c r="J34" s="16"/>
      <c r="K34" s="104"/>
      <c r="L34" s="25"/>
      <c r="M34" s="25"/>
      <c r="N34" s="25"/>
      <c r="O34" s="105"/>
      <c r="P34" s="16"/>
      <c r="Q34" s="16"/>
      <c r="R34" s="16"/>
      <c r="S34" s="16"/>
      <c r="T34" s="18"/>
      <c r="U34" s="19"/>
      <c r="V34" s="20"/>
      <c r="W34" s="22"/>
      <c r="X34" s="16">
        <v>34.133247419391878</v>
      </c>
      <c r="Y34" s="16">
        <v>3.5994538935602827</v>
      </c>
      <c r="Z34" s="16">
        <v>0.91995967999183392</v>
      </c>
      <c r="AA34" s="21">
        <v>13.394919168591224</v>
      </c>
      <c r="AB34" s="21">
        <v>10.383359064984115</v>
      </c>
      <c r="AC34" s="21">
        <v>0.44722034374082914</v>
      </c>
      <c r="AD34" s="21">
        <v>0.42967603639008328</v>
      </c>
      <c r="AE34" s="21">
        <v>0.15327344876424279</v>
      </c>
      <c r="AF34" s="21">
        <v>0.1864481390274712</v>
      </c>
      <c r="AG34" s="21">
        <v>11.092468069360622</v>
      </c>
      <c r="AH34" s="21">
        <v>7.1497837265384758</v>
      </c>
      <c r="AI34" s="21">
        <v>1.8954231686932999</v>
      </c>
      <c r="AJ34" s="21">
        <v>3.2954588952828141</v>
      </c>
      <c r="AK34" s="21">
        <v>0.33621272632156479</v>
      </c>
      <c r="AL34" s="21">
        <v>0.63765582534801524</v>
      </c>
      <c r="AM34" s="21">
        <v>14.810266290686844</v>
      </c>
      <c r="AN34" s="21">
        <v>3.0115601036071094</v>
      </c>
      <c r="AO34" s="21">
        <v>0.74579255610988482</v>
      </c>
      <c r="AP34" s="23">
        <f t="shared" si="7"/>
        <v>67.969517563446587</v>
      </c>
      <c r="AQ34" s="21">
        <v>307.21421918262666</v>
      </c>
      <c r="AR34" s="21">
        <v>34.133247419391878</v>
      </c>
      <c r="AS34" s="21">
        <v>3.5994538935602827</v>
      </c>
      <c r="AT34" s="21">
        <v>0.91995967999183392</v>
      </c>
      <c r="AU34" s="21">
        <v>208.48091817335052</v>
      </c>
      <c r="AV34" s="21">
        <v>2.3099473032804663</v>
      </c>
      <c r="AW34" s="21">
        <f t="shared" si="2"/>
        <v>0.1407244188061697</v>
      </c>
      <c r="AX34" s="21">
        <f t="shared" si="0"/>
        <v>3.1821994727902911</v>
      </c>
      <c r="AY34" s="21">
        <f t="shared" si="3"/>
        <v>9.0941914327402798E-2</v>
      </c>
      <c r="AZ34" s="21">
        <f t="shared" si="4"/>
        <v>0.52104353940013315</v>
      </c>
      <c r="BA34" s="16">
        <f t="shared" si="5"/>
        <v>0.15859988722472404</v>
      </c>
    </row>
    <row r="35" spans="1:53" s="24" customFormat="1" ht="13.5" customHeight="1" x14ac:dyDescent="0.35">
      <c r="A35" s="15" t="s">
        <v>32</v>
      </c>
      <c r="B35" s="58" t="s">
        <v>34</v>
      </c>
      <c r="C35" s="58">
        <v>2</v>
      </c>
      <c r="D35" s="61" t="s">
        <v>29</v>
      </c>
      <c r="E35" s="24">
        <v>163</v>
      </c>
      <c r="F35" s="24">
        <v>9163</v>
      </c>
      <c r="G35" s="24">
        <v>416</v>
      </c>
      <c r="H35" s="17">
        <v>-26.3175723122405</v>
      </c>
      <c r="I35" s="18">
        <v>1.0583179743373066</v>
      </c>
      <c r="J35" s="16">
        <v>1.19760479</v>
      </c>
      <c r="K35" s="104">
        <v>5.4638980312613361</v>
      </c>
      <c r="L35" s="25">
        <v>32.652554687315977</v>
      </c>
      <c r="M35" s="25">
        <v>3.107221828046494</v>
      </c>
      <c r="N35" s="25">
        <v>0.8967324722280402</v>
      </c>
      <c r="O35" s="105">
        <f>K35/(K35+$H$71*M35)</f>
        <v>0.26837483464677137</v>
      </c>
      <c r="P35" s="16">
        <v>0.15320391</v>
      </c>
      <c r="Q35" s="16">
        <v>5.6276014800000003E-2</v>
      </c>
      <c r="R35" s="16">
        <v>8.1979769270000002E-2</v>
      </c>
      <c r="S35" s="16">
        <v>4.7753280699999998E-2</v>
      </c>
      <c r="T35" s="18">
        <v>8.5572562999999997E-3</v>
      </c>
      <c r="U35" s="19">
        <v>-227.11410405273142</v>
      </c>
      <c r="V35" s="20">
        <v>1.8937453498782379</v>
      </c>
      <c r="W35" s="22">
        <v>27.718998221474617</v>
      </c>
      <c r="X35" s="16">
        <v>23.855439835017616</v>
      </c>
      <c r="Y35" s="16">
        <v>2.1329768246444583</v>
      </c>
      <c r="Z35" s="16">
        <v>0.5181193062246443</v>
      </c>
      <c r="AA35" s="21">
        <v>13.765133444426178</v>
      </c>
      <c r="AB35" s="21">
        <v>11.594845403368664</v>
      </c>
      <c r="AC35" s="21">
        <v>0</v>
      </c>
      <c r="AD35" s="21">
        <v>0</v>
      </c>
      <c r="AE35" s="21">
        <v>0</v>
      </c>
      <c r="AF35" s="21">
        <v>0</v>
      </c>
      <c r="AG35" s="21">
        <v>11.615095519156695</v>
      </c>
      <c r="AH35" s="21">
        <v>7.8055797893783323</v>
      </c>
      <c r="AI35" s="21">
        <v>0</v>
      </c>
      <c r="AJ35" s="21">
        <v>0</v>
      </c>
      <c r="AK35" s="21">
        <v>0</v>
      </c>
      <c r="AL35" s="21">
        <v>0</v>
      </c>
      <c r="AM35" s="21">
        <v>15.745309135283392</v>
      </c>
      <c r="AN35" s="21">
        <v>0</v>
      </c>
      <c r="AO35" s="21">
        <v>0</v>
      </c>
      <c r="AP35" s="23">
        <f t="shared" si="7"/>
        <v>60.525963291613266</v>
      </c>
      <c r="AQ35" s="21">
        <v>196.70126002798469</v>
      </c>
      <c r="AR35" s="21">
        <v>10.726540201174499</v>
      </c>
      <c r="AS35" s="21">
        <v>4.1172075077397574</v>
      </c>
      <c r="AT35" s="21">
        <v>1.515481474173336</v>
      </c>
      <c r="AU35" s="21">
        <v>162.3517690513219</v>
      </c>
      <c r="AV35" s="21">
        <v>3.0689817467463372</v>
      </c>
      <c r="AW35" s="21">
        <f t="shared" si="2"/>
        <v>0.11956354618243786</v>
      </c>
      <c r="AX35" s="21">
        <f t="shared" si="0"/>
        <v>2.655809606528305</v>
      </c>
      <c r="AY35" s="21">
        <f t="shared" si="3"/>
        <v>0.20103828061854742</v>
      </c>
      <c r="AZ35" s="21">
        <f t="shared" si="4"/>
        <v>5.7637276485022575</v>
      </c>
      <c r="BA35" s="16">
        <f t="shared" si="5"/>
        <v>0.20211363456127907</v>
      </c>
    </row>
    <row r="36" spans="1:53" s="24" customFormat="1" ht="13.5" customHeight="1" x14ac:dyDescent="0.35">
      <c r="A36" s="15" t="s">
        <v>32</v>
      </c>
      <c r="B36" s="58" t="s">
        <v>34</v>
      </c>
      <c r="C36" s="58">
        <v>2</v>
      </c>
      <c r="D36" s="61" t="s">
        <v>52</v>
      </c>
      <c r="E36" s="24">
        <v>168</v>
      </c>
      <c r="F36" s="24">
        <v>9273</v>
      </c>
      <c r="G36" s="24">
        <v>425</v>
      </c>
      <c r="H36" s="17"/>
      <c r="I36" s="18"/>
      <c r="J36" s="16"/>
      <c r="K36" s="104"/>
      <c r="L36" s="25"/>
      <c r="M36" s="25"/>
      <c r="N36" s="25"/>
      <c r="O36" s="105"/>
      <c r="P36" s="16"/>
      <c r="Q36" s="16"/>
      <c r="R36" s="16"/>
      <c r="S36" s="16"/>
      <c r="T36" s="18"/>
      <c r="U36" s="19"/>
      <c r="V36" s="20"/>
      <c r="W36" s="22"/>
      <c r="X36" s="16">
        <v>9.8146836638338062</v>
      </c>
      <c r="Y36" s="16">
        <v>4.075284047640805</v>
      </c>
      <c r="Z36" s="16">
        <v>1.6684943190471837</v>
      </c>
      <c r="AA36" s="21">
        <v>13.427723963568795</v>
      </c>
      <c r="AB36" s="21">
        <v>11.6162539218374</v>
      </c>
      <c r="AC36" s="21">
        <v>0.45577081239148309</v>
      </c>
      <c r="AD36" s="21">
        <v>0.58237381583356185</v>
      </c>
      <c r="AE36" s="21">
        <v>0.13364708032532213</v>
      </c>
      <c r="AF36" s="21">
        <v>0.22198361205032136</v>
      </c>
      <c r="AG36" s="21">
        <v>1.3128636266715403</v>
      </c>
      <c r="AH36" s="21">
        <v>6.6600795028785527</v>
      </c>
      <c r="AI36" s="21">
        <v>1.8765801577873222</v>
      </c>
      <c r="AJ36" s="21">
        <v>2.7843141734442112</v>
      </c>
      <c r="AK36" s="21">
        <v>0.32497943891071918</v>
      </c>
      <c r="AL36" s="21">
        <v>0.56067044381491971</v>
      </c>
      <c r="AM36" s="21">
        <v>17.424571263212403</v>
      </c>
      <c r="AN36" s="21">
        <v>2.9328109293612354</v>
      </c>
      <c r="AO36" s="21">
        <v>0.81749367936885076</v>
      </c>
      <c r="AP36" s="23">
        <f t="shared" si="7"/>
        <v>61.132116421456644</v>
      </c>
      <c r="AQ36" s="21">
        <v>203.48243930671055</v>
      </c>
      <c r="AR36" s="21">
        <v>21.383152091138932</v>
      </c>
      <c r="AS36" s="21">
        <v>1.8286042827987452</v>
      </c>
      <c r="AT36" s="21">
        <v>0.44568064820737757</v>
      </c>
      <c r="AU36" s="21">
        <v>164.93344299247616</v>
      </c>
      <c r="AV36" s="21">
        <v>2.584033933412532</v>
      </c>
      <c r="AW36" s="21">
        <f t="shared" si="2"/>
        <v>0.47641422855254939</v>
      </c>
      <c r="AX36" s="84">
        <f t="shared" si="0"/>
        <v>11.53269225255098</v>
      </c>
      <c r="AY36" s="21">
        <f t="shared" si="3"/>
        <v>0.13474312265695126</v>
      </c>
      <c r="AZ36" s="21">
        <f t="shared" si="4"/>
        <v>2.6068153646167267</v>
      </c>
      <c r="BA36" s="16">
        <f t="shared" si="5"/>
        <v>0.16319323705094621</v>
      </c>
    </row>
    <row r="37" spans="1:53" s="24" customFormat="1" ht="13.5" customHeight="1" x14ac:dyDescent="0.35">
      <c r="A37" s="15" t="s">
        <v>32</v>
      </c>
      <c r="B37" s="58" t="s">
        <v>34</v>
      </c>
      <c r="C37" s="58">
        <v>2</v>
      </c>
      <c r="D37" s="61" t="s">
        <v>22</v>
      </c>
      <c r="E37" s="24">
        <v>173</v>
      </c>
      <c r="F37" s="24">
        <v>9348</v>
      </c>
      <c r="G37" s="24">
        <v>421</v>
      </c>
      <c r="H37" s="17"/>
      <c r="I37" s="18"/>
      <c r="J37" s="16"/>
      <c r="K37" s="104"/>
      <c r="L37" s="25"/>
      <c r="M37" s="25"/>
      <c r="N37" s="25"/>
      <c r="O37" s="105"/>
      <c r="P37" s="16"/>
      <c r="Q37" s="16"/>
      <c r="R37" s="16"/>
      <c r="S37" s="16"/>
      <c r="T37" s="18"/>
      <c r="U37" s="19"/>
      <c r="V37" s="20"/>
      <c r="W37" s="22"/>
      <c r="X37" s="16">
        <v>11.003846219302575</v>
      </c>
      <c r="Y37" s="16">
        <v>3.6028523290049188</v>
      </c>
      <c r="Z37" s="16">
        <v>1.4945582804336357</v>
      </c>
      <c r="AA37" s="21">
        <v>12.262802294116646</v>
      </c>
      <c r="AB37" s="21">
        <v>8.8971476709950821</v>
      </c>
      <c r="AC37" s="21">
        <v>0.45663217549651963</v>
      </c>
      <c r="AD37" s="21">
        <v>0.48194744634864445</v>
      </c>
      <c r="AE37" s="21">
        <v>0.11923705304719276</v>
      </c>
      <c r="AF37" s="21">
        <v>0.17103762827822119</v>
      </c>
      <c r="AG37" s="21">
        <v>10.229284024574959</v>
      </c>
      <c r="AH37" s="21">
        <v>7.7299860446910262</v>
      </c>
      <c r="AI37" s="21">
        <v>1.5419978216103065</v>
      </c>
      <c r="AJ37" s="21">
        <v>2.8224399666434077</v>
      </c>
      <c r="AK37" s="21">
        <v>0.36122125972191493</v>
      </c>
      <c r="AL37" s="21">
        <v>0.58257032965162781</v>
      </c>
      <c r="AM37" s="21">
        <v>15.35903010602631</v>
      </c>
      <c r="AN37" s="21">
        <v>2.5428019537432567</v>
      </c>
      <c r="AO37" s="21">
        <v>0.70287104954134683</v>
      </c>
      <c r="AP37" s="23">
        <f t="shared" si="7"/>
        <v>64.261006824486472</v>
      </c>
      <c r="AQ37" s="21">
        <v>175.24092053983219</v>
      </c>
      <c r="AR37" s="21">
        <v>20.220838509845301</v>
      </c>
      <c r="AS37" s="21">
        <v>2.0941472795656835</v>
      </c>
      <c r="AT37" s="21">
        <v>0.46897071086982417</v>
      </c>
      <c r="AU37" s="21">
        <v>169.41670637689543</v>
      </c>
      <c r="AV37" s="21">
        <v>2.1680721251212582</v>
      </c>
      <c r="AW37" s="21">
        <f t="shared" si="2"/>
        <v>0.40940710156895121</v>
      </c>
      <c r="AX37" s="84">
        <f t="shared" si="0"/>
        <v>9.8658482977351056</v>
      </c>
      <c r="AY37" s="21">
        <f t="shared" si="3"/>
        <v>0.13158322905480763</v>
      </c>
      <c r="AZ37" s="21">
        <f t="shared" si="4"/>
        <v>2.4563442407051248</v>
      </c>
      <c r="BA37" s="16">
        <f t="shared" si="5"/>
        <v>0.18261935650738781</v>
      </c>
    </row>
    <row r="38" spans="1:53" s="24" customFormat="1" ht="13.5" customHeight="1" x14ac:dyDescent="0.35">
      <c r="A38" s="15" t="s">
        <v>32</v>
      </c>
      <c r="B38" s="58" t="s">
        <v>34</v>
      </c>
      <c r="C38" s="58">
        <v>2</v>
      </c>
      <c r="D38" s="61" t="s">
        <v>23</v>
      </c>
      <c r="E38" s="24">
        <v>183</v>
      </c>
      <c r="F38" s="24">
        <v>9539</v>
      </c>
      <c r="G38" s="24">
        <v>411.5</v>
      </c>
      <c r="H38" s="17">
        <v>-26.230033130163275</v>
      </c>
      <c r="I38" s="18">
        <v>1.0316907791027214</v>
      </c>
      <c r="J38" s="16">
        <v>0.79207920799999998</v>
      </c>
      <c r="K38" s="104">
        <v>2.706651281142241</v>
      </c>
      <c r="L38" s="25">
        <v>29.474361027123756</v>
      </c>
      <c r="M38" s="25">
        <v>1.1168323041155599</v>
      </c>
      <c r="N38" s="25">
        <v>0.41822777901013303</v>
      </c>
      <c r="O38" s="105">
        <f>K38/(K38+$H$71*M38)</f>
        <v>0.33579247419818281</v>
      </c>
      <c r="P38" s="16">
        <v>0.17961842319999999</v>
      </c>
      <c r="Q38" s="16">
        <v>0.2141620394</v>
      </c>
      <c r="R38" s="16">
        <v>7.9042036969999993E-2</v>
      </c>
      <c r="S38" s="16">
        <v>5.4042167359999997E-2</v>
      </c>
      <c r="T38" s="18">
        <v>7.7675117530000004E-3</v>
      </c>
      <c r="U38" s="19">
        <v>-228.3187559779663</v>
      </c>
      <c r="V38" s="20">
        <v>3</v>
      </c>
      <c r="W38" s="22">
        <v>27.489920326703118</v>
      </c>
      <c r="X38" s="16"/>
      <c r="Y38" s="16"/>
      <c r="Z38" s="16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3"/>
      <c r="AQ38" s="21"/>
      <c r="AR38" s="21"/>
      <c r="AS38" s="21"/>
      <c r="AT38" s="21"/>
      <c r="AU38" s="21"/>
      <c r="AV38" s="21"/>
      <c r="AW38" s="21"/>
      <c r="AX38" s="84"/>
      <c r="AY38" s="21"/>
      <c r="AZ38" s="21"/>
      <c r="BA38" s="16"/>
    </row>
    <row r="39" spans="1:53" s="24" customFormat="1" ht="13.5" customHeight="1" x14ac:dyDescent="0.35">
      <c r="A39" s="15" t="s">
        <v>32</v>
      </c>
      <c r="B39" s="58" t="s">
        <v>34</v>
      </c>
      <c r="C39" s="58">
        <v>2</v>
      </c>
      <c r="D39" s="61" t="s">
        <v>25</v>
      </c>
      <c r="E39" s="24">
        <v>193</v>
      </c>
      <c r="F39" s="24">
        <v>9696</v>
      </c>
      <c r="G39" s="24">
        <v>426.5</v>
      </c>
      <c r="H39" s="17">
        <v>-26.360770487431605</v>
      </c>
      <c r="I39" s="18">
        <v>1.046524842193945</v>
      </c>
      <c r="J39" s="16">
        <v>0</v>
      </c>
      <c r="K39" s="104"/>
      <c r="L39" s="25"/>
      <c r="M39" s="25"/>
      <c r="N39" s="25"/>
      <c r="O39" s="105"/>
      <c r="P39" s="16"/>
      <c r="Q39" s="16"/>
      <c r="R39" s="16"/>
      <c r="S39" s="16"/>
      <c r="T39" s="18"/>
      <c r="U39" s="19"/>
      <c r="V39" s="20"/>
      <c r="W39" s="22"/>
      <c r="X39" s="16">
        <v>7.6975657591139823</v>
      </c>
      <c r="Y39" s="16">
        <v>3.304107060452238</v>
      </c>
      <c r="Z39" s="16">
        <v>1.2083237194277803</v>
      </c>
      <c r="AA39" s="21">
        <v>9.2755705480593029</v>
      </c>
      <c r="AB39" s="21">
        <v>5.7713041627334487</v>
      </c>
      <c r="AC39" s="21">
        <v>0.29059544301923113</v>
      </c>
      <c r="AD39" s="21">
        <v>0.34068613841227535</v>
      </c>
      <c r="AE39" s="21">
        <v>9.8446147296722006E-2</v>
      </c>
      <c r="AF39" s="21">
        <v>9.1389490439965207E-2</v>
      </c>
      <c r="AG39" s="21">
        <v>6.5868686027356684</v>
      </c>
      <c r="AH39" s="21">
        <v>4.0396468432450439</v>
      </c>
      <c r="AI39" s="21">
        <v>1.0015825420623021</v>
      </c>
      <c r="AJ39" s="21">
        <v>1.4971680826253539</v>
      </c>
      <c r="AK39" s="21">
        <v>0.19677661169415292</v>
      </c>
      <c r="AL39" s="21">
        <v>0.25265145205175188</v>
      </c>
      <c r="AM39" s="21">
        <v>7.5248255501878685</v>
      </c>
      <c r="AN39" s="21">
        <v>1.4252133192662928</v>
      </c>
      <c r="AO39" s="21">
        <v>0.41078997538267903</v>
      </c>
      <c r="AP39" s="23">
        <f t="shared" si="7"/>
        <v>38.803514909212055</v>
      </c>
      <c r="AQ39" s="21">
        <v>129.69267680974329</v>
      </c>
      <c r="AR39" s="21">
        <v>11.93280674477576</v>
      </c>
      <c r="AS39" s="21">
        <v>1.2993503248375813</v>
      </c>
      <c r="AT39" s="21">
        <v>0.33386084735410071</v>
      </c>
      <c r="AU39" s="21">
        <v>104.60013049031041</v>
      </c>
      <c r="AV39" s="21">
        <v>1.7853341847594719</v>
      </c>
      <c r="AW39" s="21">
        <f>(Y39+2*Z39)/(X39+Y39+Z39)</f>
        <v>0.4685303948316385</v>
      </c>
      <c r="AX39" s="84">
        <f t="shared" si="0"/>
        <v>11.336576985861655</v>
      </c>
      <c r="AY39" s="21">
        <f t="shared" si="3"/>
        <v>0.14831695689970387</v>
      </c>
      <c r="AZ39" s="21">
        <f t="shared" si="4"/>
        <v>3.2531884237954221</v>
      </c>
      <c r="BA39" s="16">
        <f t="shared" si="5"/>
        <v>0.1827309999240756</v>
      </c>
    </row>
    <row r="40" spans="1:53" s="24" customFormat="1" ht="13.5" customHeight="1" x14ac:dyDescent="0.35">
      <c r="A40" s="15" t="s">
        <v>32</v>
      </c>
      <c r="B40" s="58" t="s">
        <v>34</v>
      </c>
      <c r="C40" s="58">
        <v>3</v>
      </c>
      <c r="D40" s="61" t="s">
        <v>3</v>
      </c>
      <c r="E40" s="24">
        <v>220</v>
      </c>
      <c r="F40" s="24">
        <v>10103</v>
      </c>
      <c r="G40" s="24">
        <v>428</v>
      </c>
      <c r="H40" s="17">
        <v>-26.387461404039918</v>
      </c>
      <c r="I40" s="18">
        <v>1.059333039649065</v>
      </c>
      <c r="J40" s="16">
        <v>10.9375</v>
      </c>
      <c r="K40" s="104">
        <v>2.457493744611722</v>
      </c>
      <c r="L40" s="25">
        <v>23.90934765984775</v>
      </c>
      <c r="M40" s="25">
        <v>1.827720764530411</v>
      </c>
      <c r="N40" s="25">
        <v>0.99666133864697559</v>
      </c>
      <c r="O40" s="105">
        <f>K40/(K40+$H$71*M40)</f>
        <v>0.21904423924679803</v>
      </c>
      <c r="P40" s="16">
        <v>0.1609034802</v>
      </c>
      <c r="Q40" s="16">
        <v>7.7213341520000006E-2</v>
      </c>
      <c r="R40" s="16">
        <v>0</v>
      </c>
      <c r="S40" s="16">
        <v>4.5859995340000001E-2</v>
      </c>
      <c r="T40" s="18">
        <v>1.022243351E-2</v>
      </c>
      <c r="U40" s="19">
        <v>-240.37460682083611</v>
      </c>
      <c r="V40" s="20">
        <v>1.0493670349099322</v>
      </c>
      <c r="W40" s="22">
        <v>25.197366873783231</v>
      </c>
      <c r="X40" s="25">
        <v>17.1035752837643</v>
      </c>
      <c r="Y40" s="25">
        <v>1.709073975416858</v>
      </c>
      <c r="Z40" s="25">
        <v>0.40738502785411401</v>
      </c>
      <c r="AA40" s="26">
        <v>1.2837310808827751</v>
      </c>
      <c r="AB40" s="26">
        <v>9.6595348678705175</v>
      </c>
      <c r="AC40" s="26">
        <v>0.42783659288278891</v>
      </c>
      <c r="AD40" s="26">
        <v>0.50746761396171236</v>
      </c>
      <c r="AE40" s="26">
        <v>0</v>
      </c>
      <c r="AF40" s="26">
        <v>0</v>
      </c>
      <c r="AG40" s="26">
        <v>9.7651931907621279</v>
      </c>
      <c r="AH40" s="26">
        <v>6.4315233197024391</v>
      </c>
      <c r="AI40" s="26">
        <v>1.497530629783755</v>
      </c>
      <c r="AJ40" s="26">
        <v>2.6526635220130141</v>
      </c>
      <c r="AK40" s="26">
        <v>0.26857455072494202</v>
      </c>
      <c r="AL40" s="26">
        <v>0.37095112340873121</v>
      </c>
      <c r="AM40" s="26">
        <v>13.57251461484274</v>
      </c>
      <c r="AN40" s="26">
        <v>2.2784306483964611</v>
      </c>
      <c r="AO40" s="26">
        <v>0.60933141317552919</v>
      </c>
      <c r="AP40" s="27">
        <f t="shared" si="7"/>
        <v>49.32528316840753</v>
      </c>
      <c r="AQ40" s="21">
        <v>132.68469634034409</v>
      </c>
      <c r="AR40" s="21">
        <v>7.595157456302287</v>
      </c>
      <c r="AS40" s="21">
        <v>3.124269378769521</v>
      </c>
      <c r="AT40" s="21">
        <v>1.1733390492210021</v>
      </c>
      <c r="AU40" s="21">
        <v>120.8038321981702</v>
      </c>
      <c r="AV40" s="21">
        <v>2.2125743420056292</v>
      </c>
      <c r="AW40" s="21">
        <f t="shared" si="2"/>
        <v>0.13131319088371896</v>
      </c>
      <c r="AX40" s="21">
        <f t="shared" si="0"/>
        <v>2.9480893254656455</v>
      </c>
      <c r="AY40" s="21">
        <f t="shared" si="3"/>
        <v>0.20860009595325618</v>
      </c>
      <c r="AZ40" s="21">
        <f t="shared" si="4"/>
        <v>6.1238140930121983</v>
      </c>
      <c r="BA40" s="16">
        <f t="shared" si="5"/>
        <v>0.16930646718309722</v>
      </c>
    </row>
    <row r="41" spans="1:53" s="24" customFormat="1" ht="13.5" customHeight="1" x14ac:dyDescent="0.35">
      <c r="A41" s="15" t="s">
        <v>32</v>
      </c>
      <c r="B41" s="58" t="s">
        <v>34</v>
      </c>
      <c r="C41" s="58">
        <v>3</v>
      </c>
      <c r="D41" s="61" t="s">
        <v>14</v>
      </c>
      <c r="E41" s="24">
        <v>240</v>
      </c>
      <c r="F41" s="24">
        <v>10420</v>
      </c>
      <c r="G41" s="24">
        <v>409</v>
      </c>
      <c r="H41" s="17">
        <v>-26.318822316900071</v>
      </c>
      <c r="I41" s="18">
        <v>1.0084658830672373</v>
      </c>
      <c r="J41" s="16">
        <v>7.3852295410000002</v>
      </c>
      <c r="K41" s="104">
        <v>2.6645882597126618</v>
      </c>
      <c r="L41" s="25">
        <v>29.846345538162144</v>
      </c>
      <c r="M41" s="25">
        <v>5.0109334984118394</v>
      </c>
      <c r="N41" s="25">
        <v>2.7966314708756861</v>
      </c>
      <c r="O41" s="105">
        <f>K41/(K41+$H$71*M41)</f>
        <v>9.985023084288977E-2</v>
      </c>
      <c r="P41" s="16">
        <v>0.15129573239999999</v>
      </c>
      <c r="Q41" s="16">
        <v>6.3209603150000002E-2</v>
      </c>
      <c r="R41" s="16">
        <v>6.0980713460000002E-2</v>
      </c>
      <c r="S41" s="16">
        <v>5.4351184580000003E-2</v>
      </c>
      <c r="T41" s="18">
        <v>8.5076343859999994E-3</v>
      </c>
      <c r="U41" s="19">
        <v>-233.63308209346832</v>
      </c>
      <c r="V41" s="20">
        <v>3.8390154047681193</v>
      </c>
      <c r="W41" s="22">
        <v>26.479342405258272</v>
      </c>
      <c r="X41" s="16">
        <v>14.035690566189398</v>
      </c>
      <c r="Y41" s="16">
        <v>1.4578913714796304</v>
      </c>
      <c r="Z41" s="16">
        <v>0.36224910684585498</v>
      </c>
      <c r="AA41" s="21">
        <v>10.033461526016334</v>
      </c>
      <c r="AB41" s="21">
        <v>1.8586478540943472</v>
      </c>
      <c r="AC41" s="21">
        <v>0.47319686011490719</v>
      </c>
      <c r="AD41" s="21">
        <v>0.44705505029266795</v>
      </c>
      <c r="AE41" s="21">
        <v>0</v>
      </c>
      <c r="AF41" s="21">
        <v>0</v>
      </c>
      <c r="AG41" s="21">
        <v>9.6643774189956897</v>
      </c>
      <c r="AH41" s="21">
        <v>6.0661511913994604</v>
      </c>
      <c r="AI41" s="21">
        <v>1.4878343385666073</v>
      </c>
      <c r="AJ41" s="21">
        <v>2.4325989913972483</v>
      </c>
      <c r="AK41" s="21">
        <v>0.25723328378031401</v>
      </c>
      <c r="AL41" s="21">
        <v>0.33940674874875282</v>
      </c>
      <c r="AM41" s="21">
        <v>12.162717543334933</v>
      </c>
      <c r="AN41" s="21">
        <v>2.1272905120869865</v>
      </c>
      <c r="AO41" s="21">
        <v>0.5794994103290706</v>
      </c>
      <c r="AP41" s="23">
        <f t="shared" si="7"/>
        <v>47.929470729157316</v>
      </c>
      <c r="AQ41" s="21">
        <v>135.49065704867539</v>
      </c>
      <c r="AR41" s="21">
        <v>8.0818151721344051</v>
      </c>
      <c r="AS41" s="21">
        <v>3.3631565238300278</v>
      </c>
      <c r="AT41" s="21">
        <v>1.251973710773272</v>
      </c>
      <c r="AU41" s="21">
        <v>117.266958832208</v>
      </c>
      <c r="AV41" s="21">
        <v>2.3302215492281939</v>
      </c>
      <c r="AW41" s="21">
        <f t="shared" si="2"/>
        <v>0.13763955853492205</v>
      </c>
      <c r="AX41" s="21">
        <f t="shared" si="0"/>
        <v>3.1054616550975633</v>
      </c>
      <c r="AY41" s="21">
        <f t="shared" si="3"/>
        <v>0.23897690647029082</v>
      </c>
      <c r="AZ41" s="21">
        <f t="shared" si="4"/>
        <v>7.5703288795376587</v>
      </c>
      <c r="BA41" s="16">
        <f t="shared" si="5"/>
        <v>0.21364639798270324</v>
      </c>
    </row>
    <row r="42" spans="1:53" s="24" customFormat="1" ht="13.5" customHeight="1" x14ac:dyDescent="0.35">
      <c r="A42" s="15" t="s">
        <v>32</v>
      </c>
      <c r="B42" s="58" t="s">
        <v>34</v>
      </c>
      <c r="C42" s="58">
        <v>3</v>
      </c>
      <c r="D42" s="61" t="s">
        <v>21</v>
      </c>
      <c r="E42" s="24">
        <v>260</v>
      </c>
      <c r="F42" s="24">
        <v>10639</v>
      </c>
      <c r="G42" s="58">
        <v>397.5</v>
      </c>
      <c r="H42" s="17">
        <v>-26.324492865594312</v>
      </c>
      <c r="I42" s="18">
        <v>1.0455589614799945</v>
      </c>
      <c r="J42" s="16">
        <v>0</v>
      </c>
      <c r="K42" s="104"/>
      <c r="L42" s="25"/>
      <c r="M42" s="25"/>
      <c r="N42" s="25"/>
      <c r="O42" s="105"/>
      <c r="P42" s="16"/>
      <c r="Q42" s="16"/>
      <c r="R42" s="16"/>
      <c r="S42" s="16"/>
      <c r="T42" s="18"/>
      <c r="U42" s="19"/>
      <c r="V42" s="20"/>
      <c r="W42" s="22"/>
      <c r="X42" s="16"/>
      <c r="Y42" s="16"/>
      <c r="Z42" s="16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3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16"/>
    </row>
    <row r="43" spans="1:53" s="24" customFormat="1" ht="13.5" customHeight="1" x14ac:dyDescent="0.35">
      <c r="A43" s="15" t="s">
        <v>32</v>
      </c>
      <c r="B43" s="58" t="s">
        <v>34</v>
      </c>
      <c r="C43" s="58">
        <v>3</v>
      </c>
      <c r="D43" s="61" t="s">
        <v>22</v>
      </c>
      <c r="E43" s="58">
        <v>280</v>
      </c>
      <c r="F43" s="24">
        <v>10855</v>
      </c>
      <c r="G43" s="24">
        <v>387.5</v>
      </c>
      <c r="H43" s="17">
        <v>-26.502383214694063</v>
      </c>
      <c r="I43" s="18">
        <v>1.023344510949771</v>
      </c>
      <c r="J43" s="77">
        <v>0</v>
      </c>
      <c r="K43" s="104">
        <v>0</v>
      </c>
      <c r="L43" s="25">
        <v>0</v>
      </c>
      <c r="M43" s="25">
        <v>0</v>
      </c>
      <c r="N43" s="25">
        <v>0</v>
      </c>
      <c r="O43" s="105"/>
      <c r="P43" s="16"/>
      <c r="Q43" s="16"/>
      <c r="R43" s="16"/>
      <c r="S43" s="16"/>
      <c r="T43" s="18"/>
      <c r="U43" s="19"/>
      <c r="V43" s="20"/>
      <c r="W43" s="22"/>
      <c r="X43" s="16"/>
      <c r="Y43" s="16"/>
      <c r="Z43" s="16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9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16"/>
    </row>
    <row r="44" spans="1:53" s="24" customFormat="1" ht="13.5" customHeight="1" x14ac:dyDescent="0.35">
      <c r="A44" s="15" t="s">
        <v>32</v>
      </c>
      <c r="B44" s="58" t="s">
        <v>34</v>
      </c>
      <c r="C44" s="58">
        <v>4</v>
      </c>
      <c r="D44" s="61" t="s">
        <v>3</v>
      </c>
      <c r="E44" s="24">
        <v>320</v>
      </c>
      <c r="F44" s="24">
        <v>11299</v>
      </c>
      <c r="G44" s="24">
        <v>357.5</v>
      </c>
      <c r="H44" s="17">
        <v>-26.364679013809223</v>
      </c>
      <c r="I44" s="18">
        <v>0.94367836181930898</v>
      </c>
      <c r="J44" s="16">
        <v>25.742574260000001</v>
      </c>
      <c r="K44" s="104">
        <v>0.27846571949913762</v>
      </c>
      <c r="L44" s="25">
        <v>20.122629162999463</v>
      </c>
      <c r="M44" s="25">
        <v>1.9309049153669915</v>
      </c>
      <c r="N44" s="25">
        <v>0.66815874828314259</v>
      </c>
      <c r="O44" s="105">
        <f>K44/(K44+$H$71*M44)</f>
        <v>2.9205261074194126E-2</v>
      </c>
      <c r="P44" s="16">
        <v>0.1216693177</v>
      </c>
      <c r="Q44" s="16">
        <v>0.1116217374</v>
      </c>
      <c r="R44" s="16">
        <v>7.6415067929999997E-2</v>
      </c>
      <c r="S44" s="16">
        <v>4.7000980900000003E-2</v>
      </c>
      <c r="T44" s="18">
        <v>0</v>
      </c>
      <c r="U44" s="19">
        <v>-231.33879851889054</v>
      </c>
      <c r="V44" s="20">
        <v>2</v>
      </c>
      <c r="W44" s="22">
        <v>26.915625816477352</v>
      </c>
      <c r="X44" s="16">
        <v>17.796737530402762</v>
      </c>
      <c r="Y44" s="16">
        <v>1.4956979993644297</v>
      </c>
      <c r="Z44" s="16">
        <v>0.40005951935032003</v>
      </c>
      <c r="AA44" s="21">
        <v>16.281814465396714</v>
      </c>
      <c r="AB44" s="21">
        <v>8.9766051828023379</v>
      </c>
      <c r="AC44" s="21">
        <v>0.70513960396869846</v>
      </c>
      <c r="AD44" s="21">
        <v>0.49147587399033715</v>
      </c>
      <c r="AE44" s="21">
        <v>0</v>
      </c>
      <c r="AF44" s="21">
        <v>0</v>
      </c>
      <c r="AG44" s="21">
        <v>25.027113482814077</v>
      </c>
      <c r="AH44" s="21">
        <v>0</v>
      </c>
      <c r="AI44" s="21">
        <v>1.8949921483551977</v>
      </c>
      <c r="AJ44" s="21">
        <v>2.3603848923522248</v>
      </c>
      <c r="AK44" s="21">
        <v>0.45729797951634382</v>
      </c>
      <c r="AL44" s="21">
        <v>0.23260340328252249</v>
      </c>
      <c r="AM44" s="21">
        <v>31.889156030722695</v>
      </c>
      <c r="AN44" s="21">
        <v>3.5359289027287999</v>
      </c>
      <c r="AO44" s="21">
        <v>1.222253222940856</v>
      </c>
      <c r="AP44" s="23">
        <f t="shared" si="7"/>
        <v>93.074765188870799</v>
      </c>
      <c r="AQ44" s="21">
        <v>130.469589118334</v>
      </c>
      <c r="AR44" s="21">
        <v>7.6452758733095498</v>
      </c>
      <c r="AS44" s="21">
        <v>3.77035276319421</v>
      </c>
      <c r="AT44" s="21">
        <v>1.707601809928454</v>
      </c>
      <c r="AU44" s="21">
        <v>113.5724774216263</v>
      </c>
      <c r="AV44" s="21">
        <v>2.2826198045207091</v>
      </c>
      <c r="AW44" s="21">
        <f t="shared" si="2"/>
        <v>0.11658334976542005</v>
      </c>
      <c r="AX44" s="21">
        <f t="shared" si="0"/>
        <v>2.581675367299006</v>
      </c>
      <c r="AY44" s="21">
        <f t="shared" si="3"/>
        <v>0.23373402184034534</v>
      </c>
      <c r="AZ44" s="21">
        <f t="shared" si="4"/>
        <v>7.3206677066831114</v>
      </c>
      <c r="BA44" s="16">
        <f t="shared" si="5"/>
        <v>0.39191446141208686</v>
      </c>
    </row>
    <row r="45" spans="1:53" s="34" customFormat="1" ht="13.5" customHeight="1" thickBot="1" x14ac:dyDescent="0.4">
      <c r="A45" s="15" t="s">
        <v>32</v>
      </c>
      <c r="B45" s="58" t="s">
        <v>34</v>
      </c>
      <c r="C45" s="58">
        <v>4</v>
      </c>
      <c r="D45" s="61" t="s">
        <v>14</v>
      </c>
      <c r="E45" s="24">
        <v>341</v>
      </c>
      <c r="F45" s="24">
        <v>11698</v>
      </c>
      <c r="G45" s="24">
        <v>364</v>
      </c>
      <c r="H45" s="17">
        <v>-26.356355565197855</v>
      </c>
      <c r="I45" s="18">
        <v>0.85420562896485586</v>
      </c>
      <c r="J45" s="16">
        <v>25.346534649999999</v>
      </c>
      <c r="K45" s="104">
        <v>0.74234266760946688</v>
      </c>
      <c r="L45" s="25">
        <v>12.872787995717777</v>
      </c>
      <c r="M45" s="25">
        <v>0</v>
      </c>
      <c r="N45" s="25">
        <v>0</v>
      </c>
      <c r="O45" s="105"/>
      <c r="P45" s="30">
        <v>0.13267712500000001</v>
      </c>
      <c r="Q45" s="30">
        <v>0.1178101138</v>
      </c>
      <c r="R45" s="30">
        <v>7.2080348200000005E-2</v>
      </c>
      <c r="S45" s="30">
        <v>5.135455756E-2</v>
      </c>
      <c r="T45" s="31">
        <v>7.5440168799999997E-3</v>
      </c>
      <c r="U45" s="19">
        <v>-231.52729359924132</v>
      </c>
      <c r="V45" s="20">
        <v>3</v>
      </c>
      <c r="W45" s="32">
        <v>26.879781390982309</v>
      </c>
      <c r="X45" s="30">
        <v>26.404566225981355</v>
      </c>
      <c r="Y45" s="30">
        <v>2.0232423543072828</v>
      </c>
      <c r="Z45" s="30">
        <v>0.45647128707990292</v>
      </c>
      <c r="AA45" s="33">
        <v>19.885097557192836</v>
      </c>
      <c r="AB45" s="33">
        <v>10.10565660517296</v>
      </c>
      <c r="AC45" s="33">
        <v>0.96897647466961423</v>
      </c>
      <c r="AD45" s="33">
        <v>0.58611679578340015</v>
      </c>
      <c r="AE45" s="33">
        <v>0</v>
      </c>
      <c r="AF45" s="33">
        <v>0</v>
      </c>
      <c r="AG45" s="33">
        <v>22.870092503525608</v>
      </c>
      <c r="AH45" s="33">
        <v>0</v>
      </c>
      <c r="AI45" s="33">
        <v>2.0077207686259944</v>
      </c>
      <c r="AJ45" s="33">
        <v>2.4560834914879601</v>
      </c>
      <c r="AK45" s="33">
        <v>0.49113250101677347</v>
      </c>
      <c r="AL45" s="33">
        <v>0.30810713652491467</v>
      </c>
      <c r="AM45" s="33">
        <v>20.211599969200883</v>
      </c>
      <c r="AN45" s="33">
        <v>2.9508706425924274</v>
      </c>
      <c r="AO45" s="33">
        <v>1.2089875350196626</v>
      </c>
      <c r="AP45" s="23">
        <f t="shared" si="7"/>
        <v>84.050441980813034</v>
      </c>
      <c r="AQ45" s="33">
        <v>204.04132915047751</v>
      </c>
      <c r="AR45" s="33">
        <v>12.545315525649119</v>
      </c>
      <c r="AS45" s="33">
        <v>5.6189665479322306</v>
      </c>
      <c r="AT45" s="33">
        <v>2.1218568941526699</v>
      </c>
      <c r="AU45" s="33">
        <v>176.83422861074851</v>
      </c>
      <c r="AV45" s="33">
        <v>3.4382386709813102</v>
      </c>
      <c r="AW45" s="33">
        <f t="shared" si="2"/>
        <v>0.1016533886927258</v>
      </c>
      <c r="AX45" s="33">
        <f t="shared" si="0"/>
        <v>2.2102833008140745</v>
      </c>
      <c r="AY45" s="33">
        <f t="shared" si="3"/>
        <v>0.22300613679872611</v>
      </c>
      <c r="AZ45" s="33">
        <f t="shared" si="4"/>
        <v>6.8098160380345751</v>
      </c>
      <c r="BA45" s="30">
        <f t="shared" si="5"/>
        <v>0.26257932675537343</v>
      </c>
    </row>
    <row r="46" spans="1:53" s="39" customFormat="1" x14ac:dyDescent="0.35">
      <c r="A46" s="85" t="s">
        <v>31</v>
      </c>
      <c r="B46" s="86" t="s">
        <v>46</v>
      </c>
      <c r="C46" s="86">
        <v>1</v>
      </c>
      <c r="D46" s="87" t="s">
        <v>3</v>
      </c>
      <c r="E46" s="39">
        <v>0</v>
      </c>
      <c r="F46" s="90">
        <v>-72</v>
      </c>
      <c r="G46" s="39">
        <v>-72</v>
      </c>
      <c r="H46" s="85">
        <v>-24.94</v>
      </c>
      <c r="I46" s="88">
        <v>1.46</v>
      </c>
      <c r="J46" s="35" t="s">
        <v>48</v>
      </c>
      <c r="K46" s="106"/>
      <c r="L46" s="107"/>
      <c r="M46" s="107"/>
      <c r="N46" s="107"/>
      <c r="O46" s="108"/>
      <c r="P46" s="35"/>
      <c r="Q46" s="35"/>
      <c r="R46" s="35"/>
      <c r="S46" s="35"/>
      <c r="T46" s="37"/>
      <c r="U46" s="36"/>
      <c r="V46" s="35"/>
      <c r="W46" s="38"/>
      <c r="X46" s="36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7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</row>
    <row r="47" spans="1:53" s="41" customFormat="1" x14ac:dyDescent="0.35">
      <c r="A47" s="40" t="s">
        <v>47</v>
      </c>
      <c r="B47" s="62" t="s">
        <v>46</v>
      </c>
      <c r="C47" s="62">
        <v>1</v>
      </c>
      <c r="D47" s="63" t="s">
        <v>37</v>
      </c>
      <c r="E47" s="41">
        <v>0</v>
      </c>
      <c r="F47" s="41">
        <v>-71</v>
      </c>
      <c r="G47" s="46">
        <v>3</v>
      </c>
      <c r="H47" s="43">
        <v>-25.547749006199659</v>
      </c>
      <c r="I47" s="44">
        <v>1.3333998577883917</v>
      </c>
      <c r="J47" s="42">
        <v>0</v>
      </c>
      <c r="K47" s="109">
        <v>53.721584633507206</v>
      </c>
      <c r="L47" s="110">
        <v>183.71953889964769</v>
      </c>
      <c r="M47" s="110">
        <v>7.3546105394009782</v>
      </c>
      <c r="N47" s="110">
        <v>5.3465141045348084</v>
      </c>
      <c r="O47" s="111">
        <f>K47/(K47+$H$70*M47)</f>
        <v>0.5683732284505344</v>
      </c>
      <c r="P47" s="42">
        <v>0.4249124105</v>
      </c>
      <c r="Q47" s="42">
        <v>0.2360249224</v>
      </c>
      <c r="R47" s="42">
        <v>0.17648893860000001</v>
      </c>
      <c r="S47" s="42">
        <v>0.90634461359999996</v>
      </c>
      <c r="T47" s="44">
        <v>0.17892329239999999</v>
      </c>
      <c r="U47" s="45">
        <v>-216.74844244233282</v>
      </c>
      <c r="V47" s="46">
        <v>1.2614145869752917</v>
      </c>
      <c r="W47" s="47">
        <v>29.690143487490669</v>
      </c>
      <c r="X47" s="43">
        <v>48.622628229809955</v>
      </c>
      <c r="Y47" s="42">
        <v>3.6246887840312247</v>
      </c>
      <c r="Z47" s="42">
        <v>0.58300951869025419</v>
      </c>
      <c r="AA47" s="42">
        <v>25.229001990793961</v>
      </c>
      <c r="AB47" s="42">
        <v>20.813569854921809</v>
      </c>
      <c r="AC47" s="42">
        <v>0.70334062015594956</v>
      </c>
      <c r="AD47" s="42">
        <v>2.0467441108727122</v>
      </c>
      <c r="AE47" s="42">
        <v>0.16973997885808012</v>
      </c>
      <c r="AF47" s="42">
        <v>0.57044102328485735</v>
      </c>
      <c r="AG47" s="42">
        <v>16.083800193051392</v>
      </c>
      <c r="AH47" s="42">
        <v>10.38976577004615</v>
      </c>
      <c r="AI47" s="42">
        <v>2.8181069516166581</v>
      </c>
      <c r="AJ47" s="42">
        <v>6.4958663435198485</v>
      </c>
      <c r="AK47" s="42">
        <v>0.40427027948562583</v>
      </c>
      <c r="AL47" s="42">
        <v>1.2391393879229879</v>
      </c>
      <c r="AM47" s="42">
        <v>18.606444125406291</v>
      </c>
      <c r="AN47" s="42">
        <v>3.6308424499634775</v>
      </c>
      <c r="AO47" s="42">
        <v>0.86278640277722862</v>
      </c>
      <c r="AP47" s="44">
        <f t="shared" si="7"/>
        <v>110.06385948267705</v>
      </c>
      <c r="AQ47" s="42">
        <v>434.95881824424009</v>
      </c>
      <c r="AR47" s="42">
        <v>13.674468592000739</v>
      </c>
      <c r="AS47" s="42">
        <v>4.6567744521912786</v>
      </c>
      <c r="AT47" s="42">
        <v>2.5074855651689938</v>
      </c>
      <c r="AU47" s="42">
        <v>398.1195788477437</v>
      </c>
      <c r="AV47" s="42">
        <v>3.7087127124059189</v>
      </c>
      <c r="AW47" s="42">
        <f t="shared" si="2"/>
        <v>9.0681018571061617E-2</v>
      </c>
      <c r="AX47" s="42">
        <f t="shared" ref="AX47:AX67" si="15">(AW47-0.0128)/0.0402</f>
        <v>1.9373387704244183</v>
      </c>
      <c r="AY47" s="42">
        <f t="shared" ref="AY47:AY67" si="16">(AS47+AT47+AV47)/(AV47+AT47+AS47+AR47+X47)</f>
        <v>0.14859863871117324</v>
      </c>
      <c r="AZ47" s="42">
        <f t="shared" ref="AZ47:AZ65" si="17">(AY47-0.08)/0.021</f>
        <v>3.2666018433892017</v>
      </c>
      <c r="BA47" s="42">
        <f t="shared" si="5"/>
        <v>0.13081695921456873</v>
      </c>
    </row>
    <row r="48" spans="1:53" s="41" customFormat="1" x14ac:dyDescent="0.35">
      <c r="A48" s="40" t="s">
        <v>47</v>
      </c>
      <c r="B48" s="62" t="s">
        <v>46</v>
      </c>
      <c r="C48" s="62">
        <v>1</v>
      </c>
      <c r="D48" s="63" t="s">
        <v>38</v>
      </c>
      <c r="E48" s="64">
        <v>4</v>
      </c>
      <c r="F48" s="41">
        <v>-16</v>
      </c>
      <c r="G48" s="46">
        <v>101</v>
      </c>
      <c r="H48" s="43">
        <v>-25.307051159756345</v>
      </c>
      <c r="I48" s="44">
        <v>1.3249340117131647</v>
      </c>
      <c r="J48" s="42" t="s">
        <v>48</v>
      </c>
      <c r="K48" s="109"/>
      <c r="L48" s="110"/>
      <c r="M48" s="110"/>
      <c r="N48" s="110"/>
      <c r="O48" s="111"/>
      <c r="P48" s="42"/>
      <c r="Q48" s="42"/>
      <c r="R48" s="42"/>
      <c r="S48" s="42"/>
      <c r="T48" s="44"/>
      <c r="U48" s="45"/>
      <c r="V48" s="46"/>
      <c r="W48" s="47"/>
      <c r="X48" s="43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4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</row>
    <row r="49" spans="1:53" s="41" customFormat="1" x14ac:dyDescent="0.35">
      <c r="A49" s="40" t="s">
        <v>47</v>
      </c>
      <c r="B49" s="62" t="s">
        <v>46</v>
      </c>
      <c r="C49" s="62">
        <v>1</v>
      </c>
      <c r="D49" s="63" t="s">
        <v>39</v>
      </c>
      <c r="E49" s="64">
        <v>8</v>
      </c>
      <c r="F49" s="41">
        <v>61</v>
      </c>
      <c r="G49" s="46">
        <v>134</v>
      </c>
      <c r="H49" s="43">
        <v>-25.751098570085965</v>
      </c>
      <c r="I49" s="44">
        <v>1.3516760806457122</v>
      </c>
      <c r="J49" s="42" t="s">
        <v>48</v>
      </c>
      <c r="K49" s="109"/>
      <c r="L49" s="110"/>
      <c r="M49" s="110"/>
      <c r="N49" s="110"/>
      <c r="O49" s="111"/>
      <c r="P49" s="42"/>
      <c r="Q49" s="42"/>
      <c r="R49" s="42"/>
      <c r="S49" s="42"/>
      <c r="T49" s="44"/>
      <c r="U49" s="45"/>
      <c r="V49" s="46"/>
      <c r="W49" s="47"/>
      <c r="X49" s="43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4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</row>
    <row r="50" spans="1:53" s="41" customFormat="1" x14ac:dyDescent="0.35">
      <c r="A50" s="40" t="s">
        <v>47</v>
      </c>
      <c r="B50" s="62" t="s">
        <v>46</v>
      </c>
      <c r="C50" s="62">
        <v>1</v>
      </c>
      <c r="D50" s="63" t="s">
        <v>98</v>
      </c>
      <c r="E50" s="64">
        <v>12</v>
      </c>
      <c r="F50" s="41">
        <v>141</v>
      </c>
      <c r="G50" s="46">
        <v>158.5</v>
      </c>
      <c r="H50" s="43">
        <v>-25.546499944152405</v>
      </c>
      <c r="I50" s="44">
        <v>1.3444409430587778</v>
      </c>
      <c r="J50" s="42" t="s">
        <v>48</v>
      </c>
      <c r="K50" s="109"/>
      <c r="L50" s="110"/>
      <c r="M50" s="110"/>
      <c r="N50" s="110"/>
      <c r="O50" s="111"/>
      <c r="P50" s="42"/>
      <c r="Q50" s="42"/>
      <c r="R50" s="42"/>
      <c r="S50" s="42"/>
      <c r="T50" s="44"/>
      <c r="U50" s="45"/>
      <c r="V50" s="46"/>
      <c r="W50" s="47"/>
      <c r="X50" s="43">
        <v>71.96619579717067</v>
      </c>
      <c r="Y50" s="42">
        <v>4.3700387839462458</v>
      </c>
      <c r="Z50" s="42">
        <v>0.79518412081487466</v>
      </c>
      <c r="AA50" s="42">
        <v>17.26127492959602</v>
      </c>
      <c r="AB50" s="42">
        <v>13.79094547191252</v>
      </c>
      <c r="AC50" s="42">
        <v>0.58886134945076662</v>
      </c>
      <c r="AD50" s="42">
        <v>1.039282126447193</v>
      </c>
      <c r="AE50" s="42">
        <v>0.18043592826205099</v>
      </c>
      <c r="AF50" s="42">
        <v>8.4968544655061679E-2</v>
      </c>
      <c r="AG50" s="42">
        <v>9.0718202928146763</v>
      </c>
      <c r="AH50" s="42">
        <v>6.6281125969598662</v>
      </c>
      <c r="AI50" s="42">
        <v>2.4704179773060391</v>
      </c>
      <c r="AJ50" s="42">
        <v>4.2595951153637124</v>
      </c>
      <c r="AK50" s="42">
        <v>0.447693137464798</v>
      </c>
      <c r="AL50" s="42">
        <v>0.97731839067209036</v>
      </c>
      <c r="AM50" s="42">
        <v>11.312962154773469</v>
      </c>
      <c r="AN50" s="42">
        <v>2.6118435137761229</v>
      </c>
      <c r="AO50" s="42">
        <v>0.69390120386686649</v>
      </c>
      <c r="AP50" s="44">
        <f t="shared" si="7"/>
        <v>71.419432733321258</v>
      </c>
      <c r="AQ50" s="42">
        <v>171.27003013784361</v>
      </c>
      <c r="AR50" s="42">
        <v>4.6846436982263144</v>
      </c>
      <c r="AS50" s="42">
        <v>1.4952611123005219</v>
      </c>
      <c r="AT50" s="42">
        <v>0.89126908318374198</v>
      </c>
      <c r="AU50" s="42">
        <v>210.50624989707021</v>
      </c>
      <c r="AV50" s="42">
        <v>2.3510221216593221</v>
      </c>
      <c r="AW50" s="42">
        <f t="shared" si="2"/>
        <v>7.7275993698618609E-2</v>
      </c>
      <c r="AX50" s="42">
        <f t="shared" si="15"/>
        <v>1.6038804402641444</v>
      </c>
      <c r="AY50" s="42">
        <f t="shared" si="16"/>
        <v>5.8209189438899925E-2</v>
      </c>
      <c r="AZ50" s="42">
        <f t="shared" si="17"/>
        <v>-1.0376576457666702</v>
      </c>
      <c r="BA50" s="42">
        <f t="shared" si="5"/>
        <v>0.15170544973244307</v>
      </c>
    </row>
    <row r="51" spans="1:53" s="41" customFormat="1" x14ac:dyDescent="0.35">
      <c r="A51" s="40" t="s">
        <v>47</v>
      </c>
      <c r="B51" s="62" t="s">
        <v>46</v>
      </c>
      <c r="C51" s="62">
        <v>1</v>
      </c>
      <c r="D51" s="63" t="s">
        <v>40</v>
      </c>
      <c r="E51" s="64">
        <v>14</v>
      </c>
      <c r="F51" s="41">
        <v>186</v>
      </c>
      <c r="G51" s="46">
        <v>187</v>
      </c>
      <c r="H51" s="43">
        <v>-25.550955187508055</v>
      </c>
      <c r="I51" s="44">
        <v>1.3297279778227682</v>
      </c>
      <c r="J51" s="42" t="s">
        <v>48</v>
      </c>
      <c r="K51" s="109"/>
      <c r="L51" s="110"/>
      <c r="M51" s="110"/>
      <c r="N51" s="110"/>
      <c r="O51" s="111"/>
      <c r="P51" s="42"/>
      <c r="Q51" s="42"/>
      <c r="R51" s="42"/>
      <c r="S51" s="42"/>
      <c r="T51" s="44"/>
      <c r="U51" s="45"/>
      <c r="V51" s="46"/>
      <c r="W51" s="47"/>
      <c r="X51" s="43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4"/>
      <c r="AQ51" s="42"/>
      <c r="AR51" s="42"/>
      <c r="AS51" s="42"/>
      <c r="AT51" s="42"/>
      <c r="AU51" s="42"/>
      <c r="AV51" s="42"/>
      <c r="AW51" s="42"/>
      <c r="AX51" s="42"/>
      <c r="AY51" s="42"/>
      <c r="AZ51" s="42"/>
      <c r="BA51" s="42"/>
    </row>
    <row r="52" spans="1:53" s="41" customFormat="1" x14ac:dyDescent="0.35">
      <c r="A52" s="40" t="s">
        <v>47</v>
      </c>
      <c r="B52" s="62" t="s">
        <v>46</v>
      </c>
      <c r="C52" s="62">
        <v>1</v>
      </c>
      <c r="D52" s="63" t="s">
        <v>41</v>
      </c>
      <c r="E52" s="64">
        <v>16</v>
      </c>
      <c r="F52" s="41">
        <v>232</v>
      </c>
      <c r="G52" s="46">
        <v>206.5</v>
      </c>
      <c r="H52" s="43">
        <v>-25.689320924790412</v>
      </c>
      <c r="I52" s="44">
        <v>1.2965767028618036</v>
      </c>
      <c r="J52" s="42" t="s">
        <v>48</v>
      </c>
      <c r="K52" s="109"/>
      <c r="L52" s="110"/>
      <c r="M52" s="110"/>
      <c r="N52" s="110"/>
      <c r="O52" s="111"/>
      <c r="P52" s="42"/>
      <c r="Q52" s="42"/>
      <c r="R52" s="42"/>
      <c r="S52" s="42"/>
      <c r="T52" s="44"/>
      <c r="U52" s="45"/>
      <c r="V52" s="46"/>
      <c r="W52" s="47"/>
      <c r="X52" s="43"/>
      <c r="Y52" s="42"/>
      <c r="Z52" s="42"/>
      <c r="AA52" s="42"/>
      <c r="AB52" s="42"/>
      <c r="AC52" s="42"/>
      <c r="AD52" s="42"/>
      <c r="AE52" s="42"/>
      <c r="AF52" s="42"/>
      <c r="AG52" s="42"/>
      <c r="AH52" s="42"/>
      <c r="AI52" s="42"/>
      <c r="AJ52" s="42"/>
      <c r="AK52" s="42"/>
      <c r="AL52" s="42"/>
      <c r="AM52" s="42"/>
      <c r="AN52" s="42"/>
      <c r="AO52" s="42"/>
      <c r="AP52" s="44"/>
      <c r="AQ52" s="42"/>
      <c r="AR52" s="42"/>
      <c r="AS52" s="42"/>
      <c r="AT52" s="42"/>
      <c r="AU52" s="42"/>
      <c r="AV52" s="42"/>
      <c r="AW52" s="42"/>
      <c r="AX52" s="42"/>
      <c r="AY52" s="42"/>
      <c r="AZ52" s="42"/>
      <c r="BA52" s="42"/>
    </row>
    <row r="53" spans="1:53" s="41" customFormat="1" x14ac:dyDescent="0.35">
      <c r="A53" s="40" t="s">
        <v>47</v>
      </c>
      <c r="B53" s="62" t="s">
        <v>46</v>
      </c>
      <c r="C53" s="62">
        <v>1</v>
      </c>
      <c r="D53" s="63" t="s">
        <v>6</v>
      </c>
      <c r="E53" s="41">
        <v>20</v>
      </c>
      <c r="F53" s="41">
        <v>334</v>
      </c>
      <c r="G53" s="46">
        <v>285</v>
      </c>
      <c r="H53" s="43">
        <v>-25.830888497966534</v>
      </c>
      <c r="I53" s="44">
        <v>1.3055197486905781</v>
      </c>
      <c r="J53" s="42">
        <v>0.58823529399999996</v>
      </c>
      <c r="K53" s="109">
        <v>37.804293074881741</v>
      </c>
      <c r="L53" s="110">
        <v>119.63571834840167</v>
      </c>
      <c r="M53" s="110">
        <v>1.7670064701527788</v>
      </c>
      <c r="N53" s="110">
        <v>1.584552413575314</v>
      </c>
      <c r="O53" s="111">
        <f>K53/(K53+$H$70*M53)</f>
        <v>0.79410761883300096</v>
      </c>
      <c r="P53" s="42">
        <v>0.2195286038</v>
      </c>
      <c r="Q53" s="42">
        <v>6.5406898909999997E-2</v>
      </c>
      <c r="R53" s="42">
        <v>7.2528212310000006E-2</v>
      </c>
      <c r="S53" s="42">
        <v>0.37255220700000002</v>
      </c>
      <c r="T53" s="44">
        <v>8.3032771470000002E-2</v>
      </c>
      <c r="U53" s="45">
        <v>-225.02721053139044</v>
      </c>
      <c r="V53" s="46">
        <v>3</v>
      </c>
      <c r="W53" s="47">
        <v>28.115844119004613</v>
      </c>
      <c r="X53" s="43">
        <v>34.623189235615961</v>
      </c>
      <c r="Y53" s="42">
        <v>2.4737087322941362</v>
      </c>
      <c r="Z53" s="42">
        <v>0.44762333880539651</v>
      </c>
      <c r="AA53" s="42">
        <v>21.909082974447259</v>
      </c>
      <c r="AB53" s="42">
        <v>17.186448650652416</v>
      </c>
      <c r="AC53" s="42">
        <v>0.7576045205660249</v>
      </c>
      <c r="AD53" s="42">
        <v>1.448141724120303</v>
      </c>
      <c r="AE53" s="42">
        <v>0.15983260881201533</v>
      </c>
      <c r="AF53" s="42">
        <v>0.37382219115368093</v>
      </c>
      <c r="AG53" s="42">
        <v>9.0927216798930353</v>
      </c>
      <c r="AH53" s="42">
        <v>7.2743828868086791</v>
      </c>
      <c r="AI53" s="42">
        <v>2.7744609358428112</v>
      </c>
      <c r="AJ53" s="42">
        <v>4.7452082511110634</v>
      </c>
      <c r="AK53" s="42">
        <v>0.45338569805463325</v>
      </c>
      <c r="AL53" s="42">
        <v>1.0671204186605658</v>
      </c>
      <c r="AM53" s="42">
        <v>12.517168558238042</v>
      </c>
      <c r="AN53" s="42">
        <v>2.9573327556371338</v>
      </c>
      <c r="AO53" s="42">
        <v>0.90450122085934537</v>
      </c>
      <c r="AP53" s="44">
        <f t="shared" si="7"/>
        <v>83.62121507485702</v>
      </c>
      <c r="AQ53" s="42">
        <v>299.38040924985069</v>
      </c>
      <c r="AR53" s="42">
        <v>9.8460875173910765</v>
      </c>
      <c r="AS53" s="42">
        <v>3.5455637957326909</v>
      </c>
      <c r="AT53" s="42">
        <v>1.774479416296467</v>
      </c>
      <c r="AU53" s="42">
        <v>277.17068144500848</v>
      </c>
      <c r="AV53" s="42">
        <v>3.9994963852725118</v>
      </c>
      <c r="AW53" s="42">
        <f t="shared" ref="AW53:AW67" si="18">(Y53+2*Z53)/(X53+Y53+Z53)</f>
        <v>8.9732277643990971E-2</v>
      </c>
      <c r="AX53" s="42">
        <f t="shared" si="15"/>
        <v>1.9137382498505215</v>
      </c>
      <c r="AY53" s="42">
        <f t="shared" si="16"/>
        <v>0.17326165975853794</v>
      </c>
      <c r="AZ53" s="42">
        <f t="shared" si="17"/>
        <v>4.4410314170732352</v>
      </c>
      <c r="BA53" s="42">
        <f t="shared" ref="BA53:BA67" si="19">SUM(AM53,AG53,AA53)/SUM(AM53,AG53,AA53,AU53)</f>
        <v>0.1357043252893371</v>
      </c>
    </row>
    <row r="54" spans="1:53" s="41" customFormat="1" x14ac:dyDescent="0.35">
      <c r="A54" s="40" t="s">
        <v>47</v>
      </c>
      <c r="B54" s="62" t="s">
        <v>46</v>
      </c>
      <c r="C54" s="62">
        <v>1</v>
      </c>
      <c r="D54" s="63" t="s">
        <v>7</v>
      </c>
      <c r="E54" s="64">
        <v>24</v>
      </c>
      <c r="F54" s="62">
        <v>451</v>
      </c>
      <c r="G54" s="46">
        <v>305.5</v>
      </c>
      <c r="H54" s="43">
        <v>-25.604942834836461</v>
      </c>
      <c r="I54" s="44">
        <v>1.2949347151069042</v>
      </c>
      <c r="J54" s="42" t="s">
        <v>48</v>
      </c>
      <c r="K54" s="109"/>
      <c r="L54" s="110"/>
      <c r="M54" s="110"/>
      <c r="N54" s="110"/>
      <c r="O54" s="111"/>
      <c r="P54" s="42"/>
      <c r="Q54" s="42"/>
      <c r="R54" s="42"/>
      <c r="S54" s="42"/>
      <c r="T54" s="44"/>
      <c r="U54" s="45"/>
      <c r="V54" s="46"/>
      <c r="W54" s="47"/>
      <c r="X54" s="43"/>
      <c r="Y54" s="42"/>
      <c r="Z54" s="42"/>
      <c r="AA54" s="42"/>
      <c r="AB54" s="42"/>
      <c r="AC54" s="42"/>
      <c r="AD54" s="42"/>
      <c r="AE54" s="42"/>
      <c r="AF54" s="42"/>
      <c r="AG54" s="42"/>
      <c r="AH54" s="42"/>
      <c r="AI54" s="42"/>
      <c r="AJ54" s="42"/>
      <c r="AK54" s="42"/>
      <c r="AL54" s="42"/>
      <c r="AM54" s="42"/>
      <c r="AN54" s="42"/>
      <c r="AO54" s="42"/>
      <c r="AP54" s="44"/>
      <c r="AQ54" s="42"/>
      <c r="AR54" s="42"/>
      <c r="AS54" s="42"/>
      <c r="AT54" s="42"/>
      <c r="AU54" s="42"/>
      <c r="AV54" s="42"/>
      <c r="AW54" s="42"/>
      <c r="AX54" s="42"/>
      <c r="AY54" s="42"/>
      <c r="AZ54" s="42"/>
      <c r="BA54" s="42"/>
    </row>
    <row r="55" spans="1:53" s="41" customFormat="1" x14ac:dyDescent="0.35">
      <c r="A55" s="40" t="s">
        <v>47</v>
      </c>
      <c r="B55" s="62" t="s">
        <v>46</v>
      </c>
      <c r="C55" s="64">
        <v>1</v>
      </c>
      <c r="D55" s="63" t="s">
        <v>42</v>
      </c>
      <c r="E55" s="41">
        <v>40</v>
      </c>
      <c r="F55" s="41">
        <v>898</v>
      </c>
      <c r="G55" s="46">
        <v>265</v>
      </c>
      <c r="H55" s="43">
        <v>-25.886141062992838</v>
      </c>
      <c r="I55" s="44">
        <v>1.27060748697098</v>
      </c>
      <c r="J55" s="42" t="s">
        <v>48</v>
      </c>
      <c r="K55" s="109">
        <v>40.316107783817955</v>
      </c>
      <c r="L55" s="110">
        <v>135.92100218631828</v>
      </c>
      <c r="M55" s="110">
        <v>6.0532194826209214</v>
      </c>
      <c r="N55" s="110">
        <v>4.8406592789494942</v>
      </c>
      <c r="O55" s="111">
        <f>K55/(K55+$H$70*M55)</f>
        <v>0.54559557145172588</v>
      </c>
      <c r="P55" s="42">
        <v>0.24024410090000001</v>
      </c>
      <c r="Q55" s="42">
        <v>7.7321217839999998E-2</v>
      </c>
      <c r="R55" s="42">
        <v>6.8568196279999993E-2</v>
      </c>
      <c r="S55" s="42">
        <v>0.4852810722</v>
      </c>
      <c r="T55" s="44">
        <v>6.4154743639999998E-2</v>
      </c>
      <c r="U55" s="45">
        <v>-229.60759269318629</v>
      </c>
      <c r="V55" s="46">
        <v>1.7563801041712235</v>
      </c>
      <c r="W55" s="47">
        <v>27.244833762491432</v>
      </c>
      <c r="X55" s="43">
        <v>51.789247285664359</v>
      </c>
      <c r="Y55" s="42">
        <v>3.9953188043234902</v>
      </c>
      <c r="Z55" s="42">
        <v>0.74465631692937706</v>
      </c>
      <c r="AA55" s="42">
        <v>34.740920635420842</v>
      </c>
      <c r="AB55" s="42">
        <v>28.874015100059964</v>
      </c>
      <c r="AC55" s="42">
        <v>1.0840165390728007</v>
      </c>
      <c r="AD55" s="42">
        <v>2.1658761275811309</v>
      </c>
      <c r="AE55" s="42">
        <v>0.28284882036039555</v>
      </c>
      <c r="AF55" s="42">
        <v>0.56273996111342028</v>
      </c>
      <c r="AG55" s="42">
        <v>17.663464258867254</v>
      </c>
      <c r="AH55" s="42">
        <v>13.337144323645141</v>
      </c>
      <c r="AI55" s="42">
        <v>4.9744581612362753</v>
      </c>
      <c r="AJ55" s="42">
        <v>7.8804951431225154</v>
      </c>
      <c r="AK55" s="42">
        <v>0.69477449443518946</v>
      </c>
      <c r="AL55" s="42">
        <v>1.5800425443029802</v>
      </c>
      <c r="AM55" s="42">
        <v>23.096147322006871</v>
      </c>
      <c r="AN55" s="42">
        <v>5.070337155687942</v>
      </c>
      <c r="AO55" s="42">
        <v>1.4532109461281655</v>
      </c>
      <c r="AP55" s="44">
        <f t="shared" si="7"/>
        <v>143.46049153304091</v>
      </c>
      <c r="AQ55" s="42">
        <v>434.62386837513191</v>
      </c>
      <c r="AR55" s="42">
        <v>14.23260561859216</v>
      </c>
      <c r="AS55" s="42">
        <v>5.2747463495855804</v>
      </c>
      <c r="AT55" s="42">
        <v>17.580163844811761</v>
      </c>
      <c r="AU55" s="42">
        <v>402.18994072391922</v>
      </c>
      <c r="AV55" s="42">
        <v>2.736724434757535</v>
      </c>
      <c r="AW55" s="42">
        <f t="shared" si="18"/>
        <v>9.7022941492135487E-2</v>
      </c>
      <c r="AX55" s="42">
        <f t="shared" si="15"/>
        <v>2.0950980470680469</v>
      </c>
      <c r="AY55" s="42">
        <f t="shared" si="16"/>
        <v>0.27934352591720318</v>
      </c>
      <c r="AZ55" s="42">
        <f t="shared" si="17"/>
        <v>9.4925488532001498</v>
      </c>
      <c r="BA55" s="42">
        <f t="shared" si="19"/>
        <v>0.15805325099239378</v>
      </c>
    </row>
    <row r="56" spans="1:53" s="41" customFormat="1" x14ac:dyDescent="0.35">
      <c r="A56" s="40" t="s">
        <v>47</v>
      </c>
      <c r="B56" s="62" t="s">
        <v>46</v>
      </c>
      <c r="C56" s="64">
        <v>1</v>
      </c>
      <c r="D56" s="63" t="s">
        <v>43</v>
      </c>
      <c r="E56" s="41">
        <v>60</v>
      </c>
      <c r="F56" s="41">
        <v>1362</v>
      </c>
      <c r="G56" s="46">
        <v>467</v>
      </c>
      <c r="H56" s="43">
        <v>-25.851087433836994</v>
      </c>
      <c r="I56" s="44">
        <v>1.2394785426157047</v>
      </c>
      <c r="J56" s="42">
        <v>0.59405940599999996</v>
      </c>
      <c r="K56" s="109">
        <v>33.152998737537949</v>
      </c>
      <c r="L56" s="110">
        <v>103.39004643035811</v>
      </c>
      <c r="M56" s="110">
        <v>4.2674171165963148</v>
      </c>
      <c r="N56" s="110">
        <v>3.6069491803703726</v>
      </c>
      <c r="O56" s="111"/>
      <c r="P56" s="42">
        <v>0.22034719950000001</v>
      </c>
      <c r="Q56" s="42">
        <v>0.10868267920000001</v>
      </c>
      <c r="R56" s="42">
        <v>0.1291630211</v>
      </c>
      <c r="S56" s="42">
        <v>0.51080005989999999</v>
      </c>
      <c r="T56" s="44">
        <v>0.1223854001</v>
      </c>
      <c r="U56" s="45">
        <v>-227.52627811653753</v>
      </c>
      <c r="V56" s="46">
        <v>3.2490625464706904</v>
      </c>
      <c r="W56" s="47">
        <v>27.640618761949238</v>
      </c>
      <c r="X56" s="43">
        <v>36.966674189053656</v>
      </c>
      <c r="Y56" s="42">
        <v>3.2306247091910856</v>
      </c>
      <c r="Z56" s="42">
        <v>0.63613412168507777</v>
      </c>
      <c r="AA56" s="42">
        <v>32.027974657479419</v>
      </c>
      <c r="AB56" s="42">
        <v>25.547250659366458</v>
      </c>
      <c r="AC56" s="42">
        <v>1.0638644068689671</v>
      </c>
      <c r="AD56" s="42">
        <v>2.0945352083935709</v>
      </c>
      <c r="AE56" s="42">
        <v>0.23160956832655552</v>
      </c>
      <c r="AF56" s="42">
        <v>0.52306094783034029</v>
      </c>
      <c r="AG56" s="42">
        <v>16.173556137294799</v>
      </c>
      <c r="AH56" s="42">
        <v>12.096318606878679</v>
      </c>
      <c r="AI56" s="42">
        <v>4.7664969449309185</v>
      </c>
      <c r="AJ56" s="42">
        <v>7.6963509158201795</v>
      </c>
      <c r="AK56" s="42">
        <v>0.72835238648774914</v>
      </c>
      <c r="AL56" s="42">
        <v>1.7024988954425531</v>
      </c>
      <c r="AM56" s="42">
        <v>20.955905180561537</v>
      </c>
      <c r="AN56" s="42">
        <v>4.9228025264442641</v>
      </c>
      <c r="AO56" s="42">
        <v>1.5827474443693137</v>
      </c>
      <c r="AP56" s="44">
        <f t="shared" si="7"/>
        <v>132.11332448649529</v>
      </c>
      <c r="AQ56" s="42">
        <v>318.50068907978732</v>
      </c>
      <c r="AR56" s="42">
        <v>11.16203275453665</v>
      </c>
      <c r="AS56" s="42">
        <v>4.151865137831825</v>
      </c>
      <c r="AT56" s="42">
        <v>2.0997668499123332</v>
      </c>
      <c r="AU56" s="42">
        <v>292.19204372556578</v>
      </c>
      <c r="AV56" s="42">
        <v>3.7744543287543229</v>
      </c>
      <c r="AW56" s="42">
        <f t="shared" si="18"/>
        <v>0.11027466023646575</v>
      </c>
      <c r="AX56" s="42">
        <f t="shared" si="15"/>
        <v>2.4247427919518842</v>
      </c>
      <c r="AY56" s="42">
        <f t="shared" si="16"/>
        <v>0.17240343838311453</v>
      </c>
      <c r="AZ56" s="42">
        <f t="shared" si="17"/>
        <v>4.4001637325292631</v>
      </c>
      <c r="BA56" s="42">
        <f t="shared" si="19"/>
        <v>0.19138656580488003</v>
      </c>
    </row>
    <row r="57" spans="1:53" s="41" customFormat="1" x14ac:dyDescent="0.35">
      <c r="A57" s="40" t="s">
        <v>47</v>
      </c>
      <c r="B57" s="62" t="s">
        <v>46</v>
      </c>
      <c r="C57" s="64">
        <v>1</v>
      </c>
      <c r="D57" s="63" t="s">
        <v>44</v>
      </c>
      <c r="E57" s="41">
        <v>78</v>
      </c>
      <c r="F57" s="41">
        <v>1795</v>
      </c>
      <c r="G57" s="46">
        <v>542.5</v>
      </c>
      <c r="H57" s="43">
        <v>-25.918224347799303</v>
      </c>
      <c r="I57" s="44">
        <v>1.2592388967633354</v>
      </c>
      <c r="J57" s="42">
        <v>0.4</v>
      </c>
      <c r="K57" s="109">
        <v>29.1636055199764</v>
      </c>
      <c r="L57" s="110">
        <v>104.56025168039154</v>
      </c>
      <c r="M57" s="110">
        <v>5.0743865294250634</v>
      </c>
      <c r="N57" s="110">
        <v>3.7398010972800764</v>
      </c>
      <c r="O57" s="111">
        <f t="shared" ref="O57:O64" si="20">K57/(K57+$H$70*M57)</f>
        <v>0.5088604412610177</v>
      </c>
      <c r="P57" s="42">
        <v>0.20789737790000001</v>
      </c>
      <c r="Q57" s="42">
        <v>4.8373222110000003E-2</v>
      </c>
      <c r="R57" s="42">
        <v>6.0094909320000001E-2</v>
      </c>
      <c r="S57" s="42">
        <v>0.42523777639999999</v>
      </c>
      <c r="T57" s="44">
        <v>0.12119738250000001</v>
      </c>
      <c r="U57" s="45">
        <v>-233.52361680522222</v>
      </c>
      <c r="V57" s="46">
        <v>3</v>
      </c>
      <c r="W57" s="47">
        <v>26.500158441207478</v>
      </c>
      <c r="X57" s="43">
        <v>25.974598012110523</v>
      </c>
      <c r="Y57" s="42">
        <v>2.1273820326678763</v>
      </c>
      <c r="Z57" s="42">
        <v>1.4755881405091844</v>
      </c>
      <c r="AA57" s="42">
        <v>18.874985158674967</v>
      </c>
      <c r="AB57" s="42">
        <v>15.553284597248844</v>
      </c>
      <c r="AC57" s="42">
        <v>0.70674919856844831</v>
      </c>
      <c r="AD57" s="42">
        <v>1.1146789185338466</v>
      </c>
      <c r="AE57" s="42">
        <v>0.13460936095374595</v>
      </c>
      <c r="AF57" s="42">
        <v>0.26650085761656794</v>
      </c>
      <c r="AG57" s="42">
        <v>9.9733704225113211</v>
      </c>
      <c r="AH57" s="42">
        <v>7.4597800091592186</v>
      </c>
      <c r="AI57" s="42">
        <v>2.53571458859847</v>
      </c>
      <c r="AJ57" s="42">
        <v>3.9932546177722741</v>
      </c>
      <c r="AK57" s="42">
        <v>0.41743561144138946</v>
      </c>
      <c r="AL57" s="42">
        <v>0.89834540427769405</v>
      </c>
      <c r="AM57" s="42">
        <v>13.225899808334887</v>
      </c>
      <c r="AN57" s="42">
        <v>2.9161242515731804</v>
      </c>
      <c r="AO57" s="42">
        <v>0.88067362654137771</v>
      </c>
      <c r="AP57" s="44">
        <f t="shared" si="7"/>
        <v>78.951406431806234</v>
      </c>
      <c r="AQ57" s="42">
        <v>214.8960259171939</v>
      </c>
      <c r="AR57" s="42">
        <v>7.0284274980070229</v>
      </c>
      <c r="AS57" s="42">
        <v>2.7256517461879</v>
      </c>
      <c r="AT57" s="42">
        <v>1.419975575419373</v>
      </c>
      <c r="AU57" s="42">
        <v>197.70288091320791</v>
      </c>
      <c r="AV57" s="42">
        <v>2.9591655287584202</v>
      </c>
      <c r="AW57" s="42">
        <f t="shared" si="18"/>
        <v>0.17170303798715986</v>
      </c>
      <c r="AX57" s="42">
        <f t="shared" si="15"/>
        <v>3.9528118902278568</v>
      </c>
      <c r="AY57" s="42">
        <f t="shared" si="16"/>
        <v>0.17714234133875967</v>
      </c>
      <c r="AZ57" s="42">
        <f t="shared" si="17"/>
        <v>4.625825778036174</v>
      </c>
      <c r="BA57" s="42">
        <f t="shared" si="19"/>
        <v>0.17547234085071647</v>
      </c>
    </row>
    <row r="58" spans="1:53" s="41" customFormat="1" x14ac:dyDescent="0.35">
      <c r="A58" s="40" t="s">
        <v>47</v>
      </c>
      <c r="B58" s="64" t="s">
        <v>46</v>
      </c>
      <c r="C58" s="64">
        <v>2</v>
      </c>
      <c r="D58" s="63" t="s">
        <v>37</v>
      </c>
      <c r="E58" s="41">
        <v>93</v>
      </c>
      <c r="F58" s="41">
        <v>2176</v>
      </c>
      <c r="G58" s="46">
        <v>617</v>
      </c>
      <c r="H58" s="43"/>
      <c r="I58" s="44"/>
      <c r="J58" s="42"/>
      <c r="K58" s="109">
        <v>36.226918673541689</v>
      </c>
      <c r="L58" s="110">
        <v>120.77788600456229</v>
      </c>
      <c r="M58" s="110">
        <v>9.1192957051377519</v>
      </c>
      <c r="N58" s="110">
        <v>6.2801388014441537</v>
      </c>
      <c r="O58" s="111">
        <f t="shared" si="20"/>
        <v>0.41730158779574372</v>
      </c>
      <c r="P58" s="42">
        <v>0.19814732160000001</v>
      </c>
      <c r="Q58" s="42">
        <v>9.1930120039999993E-2</v>
      </c>
      <c r="R58" s="42">
        <v>8.9873639490000004E-2</v>
      </c>
      <c r="S58" s="42">
        <v>0.42494390789999997</v>
      </c>
      <c r="T58" s="44">
        <v>8.2943885780000004E-2</v>
      </c>
      <c r="U58" s="45">
        <v>-226.7829626478088</v>
      </c>
      <c r="V58" s="46">
        <v>1.6729832550881658</v>
      </c>
      <c r="W58" s="47">
        <v>27.781968424171598</v>
      </c>
      <c r="X58" s="43">
        <v>39.996031444799684</v>
      </c>
      <c r="Y58" s="42">
        <v>2.7589478945792689</v>
      </c>
      <c r="Z58" s="42">
        <v>0.49690160399604522</v>
      </c>
      <c r="AA58" s="42">
        <v>32.266605045218824</v>
      </c>
      <c r="AB58" s="42">
        <v>24.931216759928112</v>
      </c>
      <c r="AC58" s="42">
        <v>1.2534354630510882</v>
      </c>
      <c r="AD58" s="42">
        <v>2.0392026149919729</v>
      </c>
      <c r="AE58" s="42">
        <v>0.24783455512614042</v>
      </c>
      <c r="AF58" s="42">
        <v>0.43833892021347931</v>
      </c>
      <c r="AG58" s="42">
        <v>15.928365049170994</v>
      </c>
      <c r="AH58" s="42">
        <v>11.854090685309316</v>
      </c>
      <c r="AI58" s="42">
        <v>4.0527949674967063</v>
      </c>
      <c r="AJ58" s="42">
        <v>6.8449448369675387</v>
      </c>
      <c r="AK58" s="42">
        <v>0.60472336123380122</v>
      </c>
      <c r="AL58" s="42">
        <v>1.2632421170759311</v>
      </c>
      <c r="AM58" s="42">
        <v>19.847704246677445</v>
      </c>
      <c r="AN58" s="42">
        <v>4.5519542110966231</v>
      </c>
      <c r="AO58" s="42">
        <v>1.2611600719526443</v>
      </c>
      <c r="AP58" s="44">
        <f t="shared" si="7"/>
        <v>127.38561290551063</v>
      </c>
      <c r="AQ58" s="42">
        <v>323.07636838738921</v>
      </c>
      <c r="AR58" s="42">
        <v>10.35280325492227</v>
      </c>
      <c r="AS58" s="42">
        <v>3.7702293276131851</v>
      </c>
      <c r="AT58" s="42">
        <v>2.066296888364958</v>
      </c>
      <c r="AU58" s="42">
        <v>307.68141665397951</v>
      </c>
      <c r="AV58" s="42">
        <v>2.2650392047645571</v>
      </c>
      <c r="AW58" s="42">
        <f t="shared" si="18"/>
        <v>8.6765038206880057E-2</v>
      </c>
      <c r="AX58" s="42">
        <f t="shared" si="15"/>
        <v>1.8399263235542302</v>
      </c>
      <c r="AY58" s="42">
        <f t="shared" si="16"/>
        <v>0.13860581628261909</v>
      </c>
      <c r="AZ58" s="42">
        <f t="shared" si="17"/>
        <v>2.7907531563151946</v>
      </c>
      <c r="BA58" s="42">
        <f t="shared" si="19"/>
        <v>0.18109744882439352</v>
      </c>
    </row>
    <row r="59" spans="1:53" s="41" customFormat="1" x14ac:dyDescent="0.35">
      <c r="A59" s="40" t="s">
        <v>47</v>
      </c>
      <c r="B59" s="64" t="s">
        <v>46</v>
      </c>
      <c r="C59" s="64">
        <v>2</v>
      </c>
      <c r="D59" s="63" t="s">
        <v>6</v>
      </c>
      <c r="E59" s="41">
        <v>113</v>
      </c>
      <c r="F59" s="41">
        <v>2662</v>
      </c>
      <c r="G59" s="46">
        <v>622</v>
      </c>
      <c r="H59" s="43">
        <v>-26.231042478380758</v>
      </c>
      <c r="I59" s="44">
        <v>1.2496901919486243</v>
      </c>
      <c r="J59" s="42">
        <v>0</v>
      </c>
      <c r="K59" s="109">
        <v>32.797161331667184</v>
      </c>
      <c r="L59" s="110">
        <v>109.50298399442994</v>
      </c>
      <c r="M59" s="110">
        <v>6.1386168990870438</v>
      </c>
      <c r="N59" s="110">
        <v>5.1258736103006743</v>
      </c>
      <c r="O59" s="111">
        <f t="shared" si="20"/>
        <v>0.49061912034068828</v>
      </c>
      <c r="P59" s="42">
        <v>0.1995838194</v>
      </c>
      <c r="Q59" s="42">
        <v>0.1042766451</v>
      </c>
      <c r="R59" s="42">
        <v>0.1224705859</v>
      </c>
      <c r="S59" s="42">
        <v>0.38521778620000002</v>
      </c>
      <c r="T59" s="44">
        <v>9.8373176980000004E-2</v>
      </c>
      <c r="U59" s="45">
        <v>-233.1541764349509</v>
      </c>
      <c r="V59" s="46">
        <v>2.4342812436060681</v>
      </c>
      <c r="W59" s="47">
        <v>26.570411615998079</v>
      </c>
      <c r="X59" s="43">
        <v>28.480356096814919</v>
      </c>
      <c r="Y59" s="42">
        <v>2.0558391469357469</v>
      </c>
      <c r="Z59" s="42">
        <v>0.19834303205522308</v>
      </c>
      <c r="AA59" s="42">
        <v>26.864119828747995</v>
      </c>
      <c r="AB59" s="42">
        <v>21.781090874350845</v>
      </c>
      <c r="AC59" s="42">
        <v>0.84625549217858009</v>
      </c>
      <c r="AD59" s="42">
        <v>1.590442388308974</v>
      </c>
      <c r="AE59" s="42">
        <v>0.18788424128425057</v>
      </c>
      <c r="AF59" s="42">
        <v>0.38390725286417859</v>
      </c>
      <c r="AG59" s="42">
        <v>13.452846898310669</v>
      </c>
      <c r="AH59" s="42">
        <v>10.127058180417757</v>
      </c>
      <c r="AI59" s="42">
        <v>4.3278822336091247</v>
      </c>
      <c r="AJ59" s="42">
        <v>5.789554726689337</v>
      </c>
      <c r="AK59" s="42">
        <v>0.55514637403796674</v>
      </c>
      <c r="AL59" s="42">
        <v>1.2820034474009401</v>
      </c>
      <c r="AM59" s="42">
        <v>17.307577476808905</v>
      </c>
      <c r="AN59" s="42">
        <v>4.080375541590386</v>
      </c>
      <c r="AO59" s="42">
        <v>0.42428890636843269</v>
      </c>
      <c r="AP59" s="44">
        <f t="shared" si="7"/>
        <v>109.00043386296834</v>
      </c>
      <c r="AQ59" s="42">
        <v>256.82479543728613</v>
      </c>
      <c r="AR59" s="42">
        <v>8.3361597624928372</v>
      </c>
      <c r="AS59" s="42">
        <v>3.1620413435013588</v>
      </c>
      <c r="AT59" s="42">
        <v>1.6529191808963499</v>
      </c>
      <c r="AU59" s="42">
        <v>229.38855088037391</v>
      </c>
      <c r="AV59" s="42">
        <v>3.0185945585777012</v>
      </c>
      <c r="AW59" s="42">
        <f t="shared" si="18"/>
        <v>7.9797041004413316E-2</v>
      </c>
      <c r="AX59" s="42">
        <f t="shared" si="15"/>
        <v>1.6665930598112764</v>
      </c>
      <c r="AY59" s="42">
        <f t="shared" si="16"/>
        <v>0.17544328413501159</v>
      </c>
      <c r="AZ59" s="42">
        <f t="shared" si="17"/>
        <v>4.544918292143409</v>
      </c>
      <c r="BA59" s="42">
        <f t="shared" si="19"/>
        <v>0.20077322321113653</v>
      </c>
    </row>
    <row r="60" spans="1:53" s="41" customFormat="1" x14ac:dyDescent="0.35">
      <c r="A60" s="40" t="s">
        <v>47</v>
      </c>
      <c r="B60" s="64" t="s">
        <v>46</v>
      </c>
      <c r="C60" s="64">
        <v>2</v>
      </c>
      <c r="D60" s="63" t="s">
        <v>42</v>
      </c>
      <c r="E60" s="41">
        <v>133</v>
      </c>
      <c r="F60" s="41">
        <v>3140</v>
      </c>
      <c r="G60" s="46">
        <v>578</v>
      </c>
      <c r="H60" s="43">
        <v>-26.400146300270777</v>
      </c>
      <c r="I60" s="44">
        <v>1.2713398679667594</v>
      </c>
      <c r="J60" s="42">
        <v>1</v>
      </c>
      <c r="K60" s="109">
        <v>21.399499244424721</v>
      </c>
      <c r="L60" s="110">
        <v>78.106977778923067</v>
      </c>
      <c r="M60" s="110">
        <v>4.6343728497150787</v>
      </c>
      <c r="N60" s="110">
        <v>3.3972829178640103</v>
      </c>
      <c r="O60" s="111">
        <f t="shared" si="20"/>
        <v>0.45427714459570112</v>
      </c>
      <c r="P60" s="42">
        <v>0.22731090809999999</v>
      </c>
      <c r="Q60" s="42">
        <v>0.1141448645</v>
      </c>
      <c r="R60" s="42">
        <v>0.11741365920000001</v>
      </c>
      <c r="S60" s="42">
        <v>0.51838124269999997</v>
      </c>
      <c r="T60" s="44">
        <v>0.1253683293</v>
      </c>
      <c r="U60" s="45">
        <v>-234.58707280342014</v>
      </c>
      <c r="V60" s="46">
        <v>3</v>
      </c>
      <c r="W60" s="47">
        <v>26.297930514495949</v>
      </c>
      <c r="X60" s="43">
        <v>18.871577616864478</v>
      </c>
      <c r="Y60" s="42">
        <v>1.5460441749860747</v>
      </c>
      <c r="Z60" s="42">
        <v>0.31447707833454736</v>
      </c>
      <c r="AA60" s="42">
        <v>25.655622027507608</v>
      </c>
      <c r="AB60" s="42">
        <v>21.346378379536397</v>
      </c>
      <c r="AC60" s="42">
        <v>1.0015826513560993</v>
      </c>
      <c r="AD60" s="42">
        <v>1.3484403787651571</v>
      </c>
      <c r="AE60" s="42">
        <v>0.18246174790586575</v>
      </c>
      <c r="AF60" s="42">
        <v>0.30927683812502677</v>
      </c>
      <c r="AG60" s="42">
        <v>16.097987810103263</v>
      </c>
      <c r="AH60" s="42">
        <v>12.352982132910579</v>
      </c>
      <c r="AI60" s="42">
        <v>3.6353782831312396</v>
      </c>
      <c r="AJ60" s="42">
        <v>5.1732547988345683</v>
      </c>
      <c r="AK60" s="42">
        <v>0.54669441707014022</v>
      </c>
      <c r="AL60" s="42">
        <v>1.0279534791550622</v>
      </c>
      <c r="AM60" s="42">
        <v>19.500621277689703</v>
      </c>
      <c r="AN60" s="42">
        <v>4.071142990273791</v>
      </c>
      <c r="AO60" s="42">
        <v>1.1936364561463644</v>
      </c>
      <c r="AP60" s="44">
        <f t="shared" si="7"/>
        <v>113.44341366851087</v>
      </c>
      <c r="AQ60" s="42">
        <v>167.15181670165819</v>
      </c>
      <c r="AR60" s="42">
        <v>5.8573632117914221</v>
      </c>
      <c r="AS60" s="42">
        <v>3.5375605210163248</v>
      </c>
      <c r="AT60" s="42">
        <v>1.324178413813788</v>
      </c>
      <c r="AU60" s="42">
        <v>170.6860030421183</v>
      </c>
      <c r="AV60" s="42">
        <v>2.052956435906852</v>
      </c>
      <c r="AW60" s="42">
        <f t="shared" si="18"/>
        <v>0.1049097028368431</v>
      </c>
      <c r="AX60" s="42">
        <f t="shared" si="15"/>
        <v>2.2912861402199773</v>
      </c>
      <c r="AY60" s="42">
        <f t="shared" si="16"/>
        <v>0.21851772429584546</v>
      </c>
      <c r="AZ60" s="42">
        <f t="shared" si="17"/>
        <v>6.5960821093259741</v>
      </c>
      <c r="BA60" s="42">
        <f t="shared" si="19"/>
        <v>0.26409489210796888</v>
      </c>
    </row>
    <row r="61" spans="1:53" s="41" customFormat="1" x14ac:dyDescent="0.35">
      <c r="A61" s="40" t="s">
        <v>47</v>
      </c>
      <c r="B61" s="64" t="s">
        <v>46</v>
      </c>
      <c r="C61" s="64">
        <v>2</v>
      </c>
      <c r="D61" s="63" t="s">
        <v>43</v>
      </c>
      <c r="E61" s="41">
        <v>153</v>
      </c>
      <c r="F61" s="41">
        <v>3612</v>
      </c>
      <c r="G61" s="46">
        <v>506.5</v>
      </c>
      <c r="H61" s="43">
        <v>-26.30313685237844</v>
      </c>
      <c r="I61" s="44">
        <v>1.2643201193555511</v>
      </c>
      <c r="J61" s="42">
        <v>1.5564202330000001</v>
      </c>
      <c r="K61" s="109">
        <v>21.235453867926989</v>
      </c>
      <c r="L61" s="110">
        <v>75.637803720220575</v>
      </c>
      <c r="M61" s="110">
        <v>5.3193488270023774</v>
      </c>
      <c r="N61" s="110">
        <v>4.4163581456341197</v>
      </c>
      <c r="O61" s="111">
        <f t="shared" si="20"/>
        <v>0.41849632311707802</v>
      </c>
      <c r="P61" s="42">
        <v>0.212585459</v>
      </c>
      <c r="Q61" s="42">
        <v>0.1078415641</v>
      </c>
      <c r="R61" s="42">
        <v>0.1167346477</v>
      </c>
      <c r="S61" s="42">
        <v>0.47789800519999998</v>
      </c>
      <c r="T61" s="44">
        <v>0.1205364951</v>
      </c>
      <c r="U61" s="45">
        <v>-229.3139680790436</v>
      </c>
      <c r="V61" s="46">
        <v>4.083865839516668</v>
      </c>
      <c r="W61" s="47">
        <v>27.300669732244923</v>
      </c>
      <c r="X61" s="43">
        <v>29.119040685550729</v>
      </c>
      <c r="Y61" s="42">
        <v>2.4855384327217016</v>
      </c>
      <c r="Z61" s="42">
        <v>0.45363482268330796</v>
      </c>
      <c r="AA61" s="42">
        <v>30.84939239223273</v>
      </c>
      <c r="AB61" s="42">
        <v>23.730616085447998</v>
      </c>
      <c r="AC61" s="42">
        <v>1.0868979346750312</v>
      </c>
      <c r="AD61" s="42">
        <v>1.862132570829852</v>
      </c>
      <c r="AE61" s="42">
        <v>0.22775027084190005</v>
      </c>
      <c r="AF61" s="42">
        <v>0.44364299793813827</v>
      </c>
      <c r="AG61" s="42">
        <v>18.7247968258939</v>
      </c>
      <c r="AH61" s="42">
        <v>12.762067890711087</v>
      </c>
      <c r="AI61" s="42">
        <v>4.905177287425083</v>
      </c>
      <c r="AJ61" s="42">
        <v>6.3185061721710616</v>
      </c>
      <c r="AK61" s="42">
        <v>0.68358617601479743</v>
      </c>
      <c r="AL61" s="42">
        <v>1.3140527069800385</v>
      </c>
      <c r="AM61" s="42">
        <v>22.912968656482722</v>
      </c>
      <c r="AN61" s="42">
        <v>5.212426143450358</v>
      </c>
      <c r="AO61" s="42">
        <v>1.6235941464004735</v>
      </c>
      <c r="AP61" s="44">
        <f t="shared" ref="AP61:AP67" si="21">SUM(AA61:AO61)</f>
        <v>132.65760825749518</v>
      </c>
      <c r="AQ61" s="42">
        <v>259.64604463513541</v>
      </c>
      <c r="AR61" s="42">
        <v>8.8159587217920787</v>
      </c>
      <c r="AS61" s="42">
        <v>3.5547785974169899</v>
      </c>
      <c r="AT61" s="42">
        <v>1.7601126097452351</v>
      </c>
      <c r="AU61" s="42">
        <v>227.95473757480769</v>
      </c>
      <c r="AV61" s="42">
        <v>2.2755084205657479</v>
      </c>
      <c r="AW61" s="42">
        <f t="shared" si="18"/>
        <v>0.10583272306863796</v>
      </c>
      <c r="AX61" s="42">
        <f t="shared" si="15"/>
        <v>2.3142468425034317</v>
      </c>
      <c r="AY61" s="42">
        <f t="shared" si="16"/>
        <v>0.16672889834267374</v>
      </c>
      <c r="AZ61" s="42">
        <f t="shared" si="17"/>
        <v>4.1299475401273202</v>
      </c>
      <c r="BA61" s="42">
        <f t="shared" si="19"/>
        <v>0.24126847477838995</v>
      </c>
    </row>
    <row r="62" spans="1:53" s="41" customFormat="1" x14ac:dyDescent="0.35">
      <c r="A62" s="40" t="s">
        <v>47</v>
      </c>
      <c r="B62" s="64" t="s">
        <v>46</v>
      </c>
      <c r="C62" s="64">
        <v>2</v>
      </c>
      <c r="D62" s="63" t="s">
        <v>45</v>
      </c>
      <c r="E62" s="41">
        <v>173</v>
      </c>
      <c r="F62" s="41">
        <v>4242</v>
      </c>
      <c r="G62" s="46">
        <v>558.5</v>
      </c>
      <c r="H62" s="43">
        <v>-26.478995003628924</v>
      </c>
      <c r="I62" s="44">
        <v>1.2197988483622406</v>
      </c>
      <c r="J62" s="42">
        <v>0</v>
      </c>
      <c r="K62" s="109">
        <v>17.902509953295752</v>
      </c>
      <c r="L62" s="110">
        <v>67.170932322612117</v>
      </c>
      <c r="M62" s="110">
        <v>2.3951138800381586</v>
      </c>
      <c r="N62" s="110">
        <v>1.8420152751362238</v>
      </c>
      <c r="O62" s="111">
        <f t="shared" si="20"/>
        <v>0.57401214345989426</v>
      </c>
      <c r="P62" s="42">
        <v>0.18686701189999999</v>
      </c>
      <c r="Q62" s="42">
        <v>7.2979085649999997E-2</v>
      </c>
      <c r="R62" s="42">
        <v>8.5347447930000001E-2</v>
      </c>
      <c r="S62" s="42">
        <v>0.41882480849999998</v>
      </c>
      <c r="T62" s="44">
        <v>9.2667589410000001E-2</v>
      </c>
      <c r="U62" s="45">
        <v>-225.75326271734497</v>
      </c>
      <c r="V62" s="46">
        <v>3</v>
      </c>
      <c r="W62" s="47">
        <v>27.977777261044558</v>
      </c>
      <c r="X62" s="43">
        <v>20.256260452837846</v>
      </c>
      <c r="Y62" s="42">
        <v>1.8162795492426798</v>
      </c>
      <c r="Z62" s="42">
        <v>0.31529368495431975</v>
      </c>
      <c r="AA62" s="42">
        <v>23.696862397223043</v>
      </c>
      <c r="AB62" s="42">
        <v>19.356320794503795</v>
      </c>
      <c r="AC62" s="42">
        <v>0.8718799244408364</v>
      </c>
      <c r="AD62" s="42">
        <v>1.2729337994895873</v>
      </c>
      <c r="AE62" s="42">
        <v>0.21995667870822394</v>
      </c>
      <c r="AF62" s="42">
        <v>0.34839515356792128</v>
      </c>
      <c r="AG62" s="42">
        <v>14.107996595545506</v>
      </c>
      <c r="AH62" s="42">
        <v>10.533215471460876</v>
      </c>
      <c r="AI62" s="42">
        <v>3.9679321152061844</v>
      </c>
      <c r="AJ62" s="42">
        <v>5.6193900763996067</v>
      </c>
      <c r="AK62" s="42">
        <v>0.56511115131490985</v>
      </c>
      <c r="AL62" s="42">
        <v>1.0471271248516985</v>
      </c>
      <c r="AM62" s="42">
        <v>17.770648597177157</v>
      </c>
      <c r="AN62" s="42">
        <v>4.0863604775715752</v>
      </c>
      <c r="AO62" s="42">
        <v>1.1866265140217145</v>
      </c>
      <c r="AP62" s="44">
        <f t="shared" si="21"/>
        <v>104.65075687148263</v>
      </c>
      <c r="AQ62" s="42">
        <v>172.62356283907721</v>
      </c>
      <c r="AR62" s="42">
        <v>5.9293110111930796</v>
      </c>
      <c r="AS62" s="42">
        <v>2.5086011551758332</v>
      </c>
      <c r="AT62" s="42">
        <v>1.2719896496398779</v>
      </c>
      <c r="AU62" s="42">
        <v>149.57881325339409</v>
      </c>
      <c r="AV62" s="42">
        <v>2.8119986487708419</v>
      </c>
      <c r="AW62" s="42">
        <f t="shared" si="18"/>
        <v>0.10929449241747492</v>
      </c>
      <c r="AX62" s="42">
        <f t="shared" si="15"/>
        <v>2.400360507897386</v>
      </c>
      <c r="AY62" s="42">
        <f t="shared" si="16"/>
        <v>0.20112749675480399</v>
      </c>
      <c r="AZ62" s="42">
        <f t="shared" si="17"/>
        <v>5.7679760359430468</v>
      </c>
      <c r="BA62" s="42">
        <f t="shared" si="19"/>
        <v>0.27089611060341423</v>
      </c>
    </row>
    <row r="63" spans="1:53" s="41" customFormat="1" x14ac:dyDescent="0.35">
      <c r="A63" s="40" t="s">
        <v>47</v>
      </c>
      <c r="B63" s="64" t="s">
        <v>46</v>
      </c>
      <c r="C63" s="64">
        <v>3</v>
      </c>
      <c r="D63" s="63" t="s">
        <v>37</v>
      </c>
      <c r="E63" s="41">
        <v>193</v>
      </c>
      <c r="F63" s="41">
        <v>5056</v>
      </c>
      <c r="G63" s="46">
        <v>655</v>
      </c>
      <c r="H63" s="43">
        <v>-26.424543902765066</v>
      </c>
      <c r="I63" s="44">
        <v>1.2456533770110219</v>
      </c>
      <c r="J63" s="42">
        <v>0</v>
      </c>
      <c r="K63" s="109">
        <v>16.480390927858277</v>
      </c>
      <c r="L63" s="110">
        <v>67.211606979680923</v>
      </c>
      <c r="M63" s="110">
        <v>4.2089483222701611</v>
      </c>
      <c r="N63" s="110">
        <v>2.5619201240028184</v>
      </c>
      <c r="O63" s="111">
        <f t="shared" si="20"/>
        <v>0.41379181657894148</v>
      </c>
      <c r="P63" s="42">
        <v>0.2357708587</v>
      </c>
      <c r="Q63" s="42">
        <v>0.11892512669999999</v>
      </c>
      <c r="R63" s="42">
        <v>0.1355966935</v>
      </c>
      <c r="S63" s="42">
        <v>0.47251128489999999</v>
      </c>
      <c r="T63" s="44">
        <v>0.11790957270000001</v>
      </c>
      <c r="U63" s="45">
        <v>-229.03063448290288</v>
      </c>
      <c r="V63" s="46">
        <v>3</v>
      </c>
      <c r="W63" s="47">
        <v>27.354548751040582</v>
      </c>
      <c r="X63" s="43">
        <v>21.198702331242316</v>
      </c>
      <c r="Y63" s="42">
        <v>0.84759319533879429</v>
      </c>
      <c r="Z63" s="42">
        <v>0.36824779760800941</v>
      </c>
      <c r="AA63" s="42">
        <v>26.23937171346417</v>
      </c>
      <c r="AB63" s="42">
        <v>20.629213746592232</v>
      </c>
      <c r="AC63" s="42">
        <v>0.99079396950648968</v>
      </c>
      <c r="AD63" s="42">
        <v>1.8310920411212641</v>
      </c>
      <c r="AE63" s="42">
        <v>0.22048844023966799</v>
      </c>
      <c r="AF63" s="42">
        <v>0.41561503061927024</v>
      </c>
      <c r="AG63" s="42">
        <v>14.503920929171757</v>
      </c>
      <c r="AH63" s="42">
        <v>10.729320535693351</v>
      </c>
      <c r="AI63" s="42">
        <v>3.796949370029564</v>
      </c>
      <c r="AJ63" s="42">
        <v>6.1959526717524716</v>
      </c>
      <c r="AK63" s="42">
        <v>0.56506035396004251</v>
      </c>
      <c r="AL63" s="42">
        <v>1.0501088140441523</v>
      </c>
      <c r="AM63" s="42">
        <v>17.347633694199498</v>
      </c>
      <c r="AN63" s="42">
        <v>4.2112154134400797</v>
      </c>
      <c r="AO63" s="42">
        <v>1.1546385050378452</v>
      </c>
      <c r="AP63" s="44">
        <f t="shared" si="21"/>
        <v>109.88137522887185</v>
      </c>
      <c r="AQ63" s="42">
        <v>195.17040428520579</v>
      </c>
      <c r="AR63" s="42">
        <v>6.9123562024005176</v>
      </c>
      <c r="AS63" s="42">
        <v>2.8361885030129019</v>
      </c>
      <c r="AT63" s="42">
        <v>1.327419433911188</v>
      </c>
      <c r="AU63" s="42">
        <v>173.27011248025681</v>
      </c>
      <c r="AV63" s="42">
        <v>2.0561048325964051</v>
      </c>
      <c r="AW63" s="42">
        <f t="shared" si="18"/>
        <v>7.0672365153445299E-2</v>
      </c>
      <c r="AX63" s="42">
        <f t="shared" si="15"/>
        <v>1.4396110734687886</v>
      </c>
      <c r="AY63" s="42">
        <f t="shared" si="16"/>
        <v>0.18117020193331321</v>
      </c>
      <c r="AZ63" s="42">
        <f t="shared" si="17"/>
        <v>4.8176286634911047</v>
      </c>
      <c r="BA63" s="42">
        <f t="shared" si="19"/>
        <v>0.25108344358170231</v>
      </c>
    </row>
    <row r="64" spans="1:53" s="41" customFormat="1" x14ac:dyDescent="0.35">
      <c r="A64" s="40" t="s">
        <v>47</v>
      </c>
      <c r="B64" s="64" t="s">
        <v>46</v>
      </c>
      <c r="C64" s="64">
        <v>3</v>
      </c>
      <c r="D64" s="63" t="s">
        <v>6</v>
      </c>
      <c r="E64" s="41">
        <v>213</v>
      </c>
      <c r="F64" s="41">
        <v>5859</v>
      </c>
      <c r="G64" s="46">
        <v>414.5</v>
      </c>
      <c r="H64" s="43">
        <v>-26.351122103579289</v>
      </c>
      <c r="I64" s="44">
        <v>1.2530664943747336</v>
      </c>
      <c r="J64" s="42">
        <v>0</v>
      </c>
      <c r="K64" s="109">
        <v>8.7830596691996377</v>
      </c>
      <c r="L64" s="110">
        <v>48.385262056760567</v>
      </c>
      <c r="M64" s="110">
        <v>5.0637472713510352</v>
      </c>
      <c r="N64" s="110">
        <v>3.7495144195470753</v>
      </c>
      <c r="O64" s="111">
        <f t="shared" si="20"/>
        <v>0.23820381357732998</v>
      </c>
      <c r="P64" s="42">
        <v>0.16954668179999999</v>
      </c>
      <c r="Q64" s="42">
        <v>0.11356473960000001</v>
      </c>
      <c r="R64" s="42">
        <v>9.1672313729999996E-2</v>
      </c>
      <c r="S64" s="42">
        <v>0.72139919939999997</v>
      </c>
      <c r="T64" s="44">
        <v>0</v>
      </c>
      <c r="U64" s="45">
        <v>-224.71479339302374</v>
      </c>
      <c r="V64" s="46">
        <v>4</v>
      </c>
      <c r="W64" s="47">
        <v>28.175253695205328</v>
      </c>
      <c r="X64" s="43">
        <v>24.347771983903034</v>
      </c>
      <c r="Y64" s="42">
        <v>2.6220161866448088</v>
      </c>
      <c r="Z64" s="42">
        <v>0.5581156463368715</v>
      </c>
      <c r="AA64" s="42">
        <v>44.236343744315981</v>
      </c>
      <c r="AB64" s="42">
        <v>30.22073022485413</v>
      </c>
      <c r="AC64" s="42">
        <v>1.8337019353929531</v>
      </c>
      <c r="AD64" s="42">
        <v>2.731730313688058</v>
      </c>
      <c r="AE64" s="42">
        <v>0.35395021444034547</v>
      </c>
      <c r="AF64" s="42">
        <v>0.60437527785431644</v>
      </c>
      <c r="AG64" s="42">
        <v>22.857668426578257</v>
      </c>
      <c r="AH64" s="42">
        <v>15.506834328589516</v>
      </c>
      <c r="AI64" s="42">
        <v>5.449128769526892</v>
      </c>
      <c r="AJ64" s="42">
        <v>8.7753922162109657</v>
      </c>
      <c r="AK64" s="42">
        <v>0.86493289711188415</v>
      </c>
      <c r="AL64" s="42">
        <v>1.3098163580659945</v>
      </c>
      <c r="AM64" s="42">
        <v>22.747432915360331</v>
      </c>
      <c r="AN64" s="42">
        <v>5.841513809654356</v>
      </c>
      <c r="AO64" s="42">
        <v>1.5496779062363555</v>
      </c>
      <c r="AP64" s="44">
        <f t="shared" si="21"/>
        <v>164.88322933788032</v>
      </c>
      <c r="AQ64" s="42">
        <v>243.86317171102539</v>
      </c>
      <c r="AR64" s="42">
        <v>9.3468665133863418</v>
      </c>
      <c r="AS64" s="42">
        <v>3.6353201231797421</v>
      </c>
      <c r="AT64" s="42">
        <v>1.7665923437663631</v>
      </c>
      <c r="AU64" s="42">
        <v>207.07144914659591</v>
      </c>
      <c r="AV64" s="42">
        <v>0.65197927912968512</v>
      </c>
      <c r="AW64" s="42">
        <f t="shared" si="18"/>
        <v>0.13579847939695405</v>
      </c>
      <c r="AX64" s="42">
        <f t="shared" si="15"/>
        <v>3.0596636665908967</v>
      </c>
      <c r="AY64" s="42">
        <f t="shared" si="16"/>
        <v>0.15230479489455606</v>
      </c>
      <c r="AZ64" s="42">
        <f t="shared" si="17"/>
        <v>3.4430854711693359</v>
      </c>
      <c r="BA64" s="42">
        <f t="shared" si="19"/>
        <v>0.30258519192432737</v>
      </c>
    </row>
    <row r="65" spans="1:53" s="41" customFormat="1" x14ac:dyDescent="0.35">
      <c r="A65" s="40" t="s">
        <v>47</v>
      </c>
      <c r="B65" s="64" t="s">
        <v>46</v>
      </c>
      <c r="C65" s="64">
        <v>3</v>
      </c>
      <c r="D65" s="63" t="s">
        <v>42</v>
      </c>
      <c r="E65" s="41">
        <v>233</v>
      </c>
      <c r="F65" s="41">
        <v>6985</v>
      </c>
      <c r="G65" s="46">
        <v>590.5</v>
      </c>
      <c r="H65" s="43">
        <v>-26.398573467981137</v>
      </c>
      <c r="I65" s="44">
        <v>1.1998618408391997</v>
      </c>
      <c r="J65" s="42">
        <v>0</v>
      </c>
      <c r="K65" s="109">
        <v>5.3732511416571045</v>
      </c>
      <c r="L65" s="110">
        <v>29.713862703389005</v>
      </c>
      <c r="M65" s="110">
        <v>1.4493758784799549</v>
      </c>
      <c r="N65" s="110">
        <v>0.90303969821531982</v>
      </c>
      <c r="O65" s="111">
        <f t="shared" ref="O65:O67" si="22">K65/(K65+$H$70*M65)</f>
        <v>0.40059889914509872</v>
      </c>
      <c r="P65" s="42">
        <v>0.18940952620000001</v>
      </c>
      <c r="Q65" s="42">
        <v>6.641198961E-2</v>
      </c>
      <c r="R65" s="42">
        <v>7.7347575840000002E-2</v>
      </c>
      <c r="S65" s="42">
        <v>0.53262802090000005</v>
      </c>
      <c r="T65" s="44">
        <v>8.5650516209999999E-2</v>
      </c>
      <c r="U65" s="45">
        <v>-228.35699123140222</v>
      </c>
      <c r="V65" s="46">
        <v>3</v>
      </c>
      <c r="W65" s="47">
        <v>27.482649470134781</v>
      </c>
      <c r="X65" s="43">
        <v>13.874639046924786</v>
      </c>
      <c r="Y65" s="42">
        <v>1.5429519518601806</v>
      </c>
      <c r="Z65" s="42">
        <v>0.28697775986437202</v>
      </c>
      <c r="AA65" s="42">
        <v>34.975421597884569</v>
      </c>
      <c r="AB65" s="42">
        <v>25.642860064224628</v>
      </c>
      <c r="AC65" s="42">
        <v>1.5017058605994615</v>
      </c>
      <c r="AD65" s="42">
        <v>2.3434265707932722</v>
      </c>
      <c r="AE65" s="42">
        <v>0.32532427058168395</v>
      </c>
      <c r="AF65" s="42">
        <v>0.51719016904356696</v>
      </c>
      <c r="AG65" s="42">
        <v>17.778382776088208</v>
      </c>
      <c r="AH65" s="42">
        <v>12.703664960157479</v>
      </c>
      <c r="AI65" s="42">
        <v>3.7527445252851139</v>
      </c>
      <c r="AJ65" s="42">
        <v>7.1127003595500291</v>
      </c>
      <c r="AK65" s="42">
        <v>0.60523676160113593</v>
      </c>
      <c r="AL65" s="42">
        <v>1.0821450643831516</v>
      </c>
      <c r="AM65" s="42">
        <v>16.541298102230083</v>
      </c>
      <c r="AN65" s="42">
        <v>4.6778993001248299</v>
      </c>
      <c r="AO65" s="42">
        <v>1.2359520307970562</v>
      </c>
      <c r="AP65" s="44">
        <f t="shared" si="21"/>
        <v>130.79595241334428</v>
      </c>
      <c r="AQ65" s="42">
        <v>158.87763055993261</v>
      </c>
      <c r="AR65" s="42">
        <v>6.6622064852079967</v>
      </c>
      <c r="AS65" s="42">
        <v>2.785145442051653</v>
      </c>
      <c r="AT65" s="42">
        <v>1.380560743299226</v>
      </c>
      <c r="AU65" s="42">
        <v>157.63887672787919</v>
      </c>
      <c r="AV65" s="42">
        <v>0.48333255934720221</v>
      </c>
      <c r="AW65" s="42">
        <f t="shared" si="18"/>
        <v>0.13479564476566933</v>
      </c>
      <c r="AX65" s="42">
        <f t="shared" si="15"/>
        <v>3.0347175314843113</v>
      </c>
      <c r="AY65" s="42">
        <f t="shared" si="16"/>
        <v>0.18458906161872785</v>
      </c>
      <c r="AZ65" s="42">
        <f t="shared" si="17"/>
        <v>4.9804315056537067</v>
      </c>
      <c r="BA65" s="42">
        <f t="shared" si="19"/>
        <v>0.30535357780813277</v>
      </c>
    </row>
    <row r="66" spans="1:53" s="41" customFormat="1" x14ac:dyDescent="0.35">
      <c r="A66" s="40" t="s">
        <v>47</v>
      </c>
      <c r="B66" s="64" t="s">
        <v>46</v>
      </c>
      <c r="C66" s="64">
        <v>3</v>
      </c>
      <c r="D66" s="63" t="s">
        <v>43</v>
      </c>
      <c r="E66" s="41">
        <v>253</v>
      </c>
      <c r="F66" s="41">
        <v>7930</v>
      </c>
      <c r="G66" s="46">
        <v>411</v>
      </c>
      <c r="H66" s="43">
        <v>-26.533886247335985</v>
      </c>
      <c r="I66" s="44">
        <v>1.1133844522755434</v>
      </c>
      <c r="J66" s="42">
        <v>0</v>
      </c>
      <c r="K66" s="109">
        <v>2.0457861403083561</v>
      </c>
      <c r="L66" s="110">
        <v>11.253978903400068</v>
      </c>
      <c r="M66" s="110">
        <v>0.33341466942976794</v>
      </c>
      <c r="N66" s="110">
        <v>0.25988978902151177</v>
      </c>
      <c r="O66" s="111">
        <f t="shared" si="22"/>
        <v>0.52519863686170076</v>
      </c>
      <c r="P66" s="42">
        <v>8.0101506449999998E-2</v>
      </c>
      <c r="Q66" s="42">
        <v>3.7399100089999998E-2</v>
      </c>
      <c r="R66" s="42">
        <v>3.458554958E-2</v>
      </c>
      <c r="S66" s="42">
        <v>0.41702194479999999</v>
      </c>
      <c r="T66" s="44">
        <v>0</v>
      </c>
      <c r="U66" s="45">
        <v>-224.24610387543544</v>
      </c>
      <c r="V66" s="46">
        <v>3</v>
      </c>
      <c r="W66" s="47">
        <v>28.264380193691323</v>
      </c>
      <c r="X66" s="43">
        <v>3.583376200745191</v>
      </c>
      <c r="Y66" s="42">
        <v>0.54115271370100271</v>
      </c>
      <c r="Z66" s="42">
        <v>4.223446974330667E-2</v>
      </c>
      <c r="AA66" s="42">
        <v>17.816852181964727</v>
      </c>
      <c r="AB66" s="42">
        <v>12.123201551891839</v>
      </c>
      <c r="AC66" s="42">
        <v>0.68613546217010579</v>
      </c>
      <c r="AD66" s="42">
        <v>0.8394008174977865</v>
      </c>
      <c r="AE66" s="42">
        <v>0.13645626982875794</v>
      </c>
      <c r="AF66" s="42">
        <v>0.20141948755683856</v>
      </c>
      <c r="AG66" s="42">
        <v>8.5092081749204329</v>
      </c>
      <c r="AH66" s="42">
        <v>5.2766198999984129</v>
      </c>
      <c r="AI66" s="42">
        <v>1.6402707684130293</v>
      </c>
      <c r="AJ66" s="42">
        <v>2.702331761067581</v>
      </c>
      <c r="AK66" s="42">
        <v>0.25890146978329348</v>
      </c>
      <c r="AL66" s="42">
        <v>0.4127446720123415</v>
      </c>
      <c r="AM66" s="42">
        <v>8.156765721347357</v>
      </c>
      <c r="AN66" s="42">
        <v>2.0607171167915412</v>
      </c>
      <c r="AO66" s="42">
        <v>0.59017846124423423</v>
      </c>
      <c r="AP66" s="44">
        <f t="shared" si="21"/>
        <v>61.411203816488296</v>
      </c>
      <c r="AQ66" s="42">
        <v>46.121110785185962</v>
      </c>
      <c r="AR66" s="42">
        <v>2.2664057632323269</v>
      </c>
      <c r="AS66" s="42">
        <v>1.241322063646001</v>
      </c>
      <c r="AT66" s="42">
        <v>0.58903431324090982</v>
      </c>
      <c r="AU66" s="42">
        <v>42.258433474550813</v>
      </c>
      <c r="AV66" s="42">
        <v>2.2138324350936842</v>
      </c>
      <c r="AW66" s="42">
        <f t="shared" si="18"/>
        <v>0.15014571155191933</v>
      </c>
      <c r="AX66" s="42">
        <f t="shared" si="15"/>
        <v>3.4165599888537144</v>
      </c>
      <c r="AY66" s="42">
        <f>(AS66+AT66+AV66)/(AV66+AT66+AS66+AR66+X66)</f>
        <v>0.40875285601285427</v>
      </c>
      <c r="AZ66" s="82"/>
      <c r="BA66" s="42">
        <f t="shared" si="19"/>
        <v>0.44933880782234126</v>
      </c>
    </row>
    <row r="67" spans="1:53" s="49" customFormat="1" ht="15" thickBot="1" x14ac:dyDescent="0.4">
      <c r="A67" s="48" t="s">
        <v>47</v>
      </c>
      <c r="B67" s="72" t="s">
        <v>46</v>
      </c>
      <c r="C67" s="72">
        <v>3</v>
      </c>
      <c r="D67" s="73" t="s">
        <v>45</v>
      </c>
      <c r="E67" s="49">
        <v>273</v>
      </c>
      <c r="F67" s="49">
        <v>8528</v>
      </c>
      <c r="G67" s="54">
        <v>455</v>
      </c>
      <c r="H67" s="51">
        <v>-26.448165929028715</v>
      </c>
      <c r="I67" s="52">
        <v>0.77211099084206836</v>
      </c>
      <c r="J67" s="50">
        <v>0</v>
      </c>
      <c r="K67" s="112">
        <v>0.86624538277144025</v>
      </c>
      <c r="L67" s="113">
        <v>12.285503767209763</v>
      </c>
      <c r="M67" s="113">
        <v>1.2278594653033155</v>
      </c>
      <c r="N67" s="113">
        <v>0.77450387713902524</v>
      </c>
      <c r="O67" s="114">
        <f t="shared" si="22"/>
        <v>0.11283245115688513</v>
      </c>
      <c r="P67" s="50">
        <v>8.6268422319999996E-2</v>
      </c>
      <c r="Q67" s="50">
        <v>4.2452084330000001E-2</v>
      </c>
      <c r="R67" s="50">
        <v>4.0243212299999997E-2</v>
      </c>
      <c r="S67" s="50">
        <v>0.53914537849999999</v>
      </c>
      <c r="T67" s="52">
        <v>0</v>
      </c>
      <c r="U67" s="53">
        <v>-229.21742437406499</v>
      </c>
      <c r="V67" s="54">
        <v>3</v>
      </c>
      <c r="W67" s="55">
        <v>27.31902858614011</v>
      </c>
      <c r="X67" s="51">
        <v>2.9936990645043173</v>
      </c>
      <c r="Y67" s="50">
        <v>0.48301853596409178</v>
      </c>
      <c r="Z67" s="50">
        <v>4.0571621176969844E-2</v>
      </c>
      <c r="AA67" s="50">
        <v>19.741241605377052</v>
      </c>
      <c r="AB67" s="50">
        <v>13.045297467143991</v>
      </c>
      <c r="AC67" s="50">
        <v>0.6805257290073552</v>
      </c>
      <c r="AD67" s="50">
        <v>0.81180422881658154</v>
      </c>
      <c r="AE67" s="50">
        <v>0.15134321319511596</v>
      </c>
      <c r="AF67" s="50">
        <v>0.19032787122940986</v>
      </c>
      <c r="AG67" s="50">
        <v>9.7287083281181612</v>
      </c>
      <c r="AH67" s="50">
        <v>5.8830154219989348</v>
      </c>
      <c r="AI67" s="50">
        <v>1.7986500615051364</v>
      </c>
      <c r="AJ67" s="50">
        <v>2.6066807700455232</v>
      </c>
      <c r="AK67" s="50">
        <v>0.27902492322562156</v>
      </c>
      <c r="AL67" s="50">
        <v>0.36416757753751611</v>
      </c>
      <c r="AM67" s="50">
        <v>9.3555731283144787</v>
      </c>
      <c r="AN67" s="50">
        <v>2.1719961026996084</v>
      </c>
      <c r="AO67" s="50">
        <v>0.67227588381899783</v>
      </c>
      <c r="AP67" s="52">
        <f t="shared" si="21"/>
        <v>67.480632312033478</v>
      </c>
      <c r="AQ67" s="50">
        <v>34.049857436620208</v>
      </c>
      <c r="AR67" s="50">
        <v>2.2477368176988781</v>
      </c>
      <c r="AS67" s="50">
        <v>1.135132204688196</v>
      </c>
      <c r="AT67" s="50">
        <v>0.62527987843080024</v>
      </c>
      <c r="AU67" s="50">
        <v>32.159691399133088</v>
      </c>
      <c r="AV67" s="50">
        <v>6.5734244771765384</v>
      </c>
      <c r="AW67" s="50">
        <f t="shared" si="18"/>
        <v>0.16039675521881538</v>
      </c>
      <c r="AX67" s="50">
        <f t="shared" si="15"/>
        <v>3.6715610750949099</v>
      </c>
      <c r="AY67" s="50">
        <f t="shared" si="16"/>
        <v>0.61389829158828779</v>
      </c>
      <c r="AZ67" s="83"/>
      <c r="BA67" s="50">
        <f t="shared" si="19"/>
        <v>0.54695225416515603</v>
      </c>
    </row>
    <row r="69" spans="1:53" ht="15" thickBot="1" x14ac:dyDescent="0.4"/>
    <row r="70" spans="1:53" x14ac:dyDescent="0.35">
      <c r="F70" s="91" t="s">
        <v>109</v>
      </c>
      <c r="G70" s="92" t="s">
        <v>111</v>
      </c>
      <c r="H70" s="98">
        <f>AVERAGE(K47:K67)/AVERAGE(M47:M67)</f>
        <v>5.5470731772199144</v>
      </c>
      <c r="I70" s="93">
        <f>AVERAGE(K47:K67)/AVERAGE(N47:N67)</f>
        <v>7.3771659986538456</v>
      </c>
      <c r="AX70" s="80">
        <f>AVERAGE(AX47:AX67)</f>
        <v>2.4413835249541123</v>
      </c>
      <c r="AZ70" s="80">
        <f>AVERAGE(AZ47:AZ67)</f>
        <v>4.447095482330746</v>
      </c>
    </row>
    <row r="71" spans="1:53" ht="15" thickBot="1" x14ac:dyDescent="0.4">
      <c r="F71" s="94" t="s">
        <v>109</v>
      </c>
      <c r="G71" s="95" t="s">
        <v>110</v>
      </c>
      <c r="H71" s="96">
        <f>AVERAGE(K4:K45)/AVERAGE(M4:M45)</f>
        <v>4.7937697671091728</v>
      </c>
      <c r="I71" s="97">
        <f>AVERAGE(K4:K45)/AVERAGE(N4:N45)</f>
        <v>8.9429505753853018</v>
      </c>
      <c r="AX71" s="80">
        <f>_xlfn.STDEV.P(AX47:AX67)</f>
        <v>0.74343311561055325</v>
      </c>
      <c r="AZ71" s="80">
        <f>_xlfn.STDEV.P(AZ47:AZ67)</f>
        <v>2.1976145336780153</v>
      </c>
    </row>
  </sheetData>
  <mergeCells count="9">
    <mergeCell ref="AQ1:AV1"/>
    <mergeCell ref="AA1:AP1"/>
    <mergeCell ref="AW1:BA1"/>
    <mergeCell ref="F1:G1"/>
    <mergeCell ref="P1:T1"/>
    <mergeCell ref="U1:W1"/>
    <mergeCell ref="H1:I1"/>
    <mergeCell ref="X1:Z1"/>
    <mergeCell ref="K1:N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Long cores</vt:lpstr>
    </vt:vector>
  </TitlesOfParts>
  <Company>Stockholms Universitet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Lattaud</dc:creator>
  <cp:lastModifiedBy>Julie Lattaud</cp:lastModifiedBy>
  <dcterms:created xsi:type="dcterms:W3CDTF">2025-06-05T19:46:12Z</dcterms:created>
  <dcterms:modified xsi:type="dcterms:W3CDTF">2025-08-13T08:29:06Z</dcterms:modified>
</cp:coreProperties>
</file>